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akumar50_syr_edu/Documents/IA/Investment simulation 3/"/>
    </mc:Choice>
  </mc:AlternateContent>
  <xr:revisionPtr revIDLastSave="916" documentId="11_F25DC773A252ABDACC1048028958486C5BDE58E8" xr6:coauthVersionLast="47" xr6:coauthVersionMax="47" xr10:uidLastSave="{CDE20CA3-4F7F-42D7-B081-1B69623F2E7C}"/>
  <bookViews>
    <workbookView xWindow="-108" yWindow="-108" windowWidth="23256" windowHeight="12456" activeTab="1" xr2:uid="{00000000-000D-0000-FFFF-FFFF00000000}"/>
  </bookViews>
  <sheets>
    <sheet name="Tickers" sheetId="1" r:id="rId1"/>
    <sheet name="Hist_Data" sheetId="2" r:id="rId2"/>
    <sheet name="MM" sheetId="3" r:id="rId3"/>
    <sheet name="Optimal" sheetId="4" r:id="rId4"/>
    <sheet name="Or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N7" i="5" s="1"/>
  <c r="N22" i="5" s="1"/>
  <c r="M22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8" i="5"/>
  <c r="I2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8" i="5"/>
  <c r="H22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8" i="5"/>
  <c r="L22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8" i="5"/>
  <c r="D22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8" i="5"/>
  <c r="D7" i="5"/>
  <c r="C22" i="5" l="1"/>
  <c r="F19" i="4"/>
  <c r="B27" i="4" l="1"/>
  <c r="G27" i="3"/>
  <c r="D27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4" i="2"/>
  <c r="D3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</calcChain>
</file>

<file path=xl/sharedStrings.xml><?xml version="1.0" encoding="utf-8"?>
<sst xmlns="http://schemas.openxmlformats.org/spreadsheetml/2006/main" count="227" uniqueCount="80">
  <si>
    <t>Ticker</t>
  </si>
  <si>
    <t>MPW</t>
  </si>
  <si>
    <t>CLF</t>
  </si>
  <si>
    <t>RUN</t>
  </si>
  <si>
    <t>KGC</t>
  </si>
  <si>
    <t>VFC</t>
  </si>
  <si>
    <t>GPS</t>
  </si>
  <si>
    <t>VIAV</t>
  </si>
  <si>
    <t>CEQP</t>
  </si>
  <si>
    <t>IQ</t>
  </si>
  <si>
    <t>AGI</t>
  </si>
  <si>
    <t>PLNT</t>
  </si>
  <si>
    <t>JWN</t>
  </si>
  <si>
    <t>DEI</t>
  </si>
  <si>
    <t>MODG</t>
  </si>
  <si>
    <t>MAT</t>
  </si>
  <si>
    <t>t</t>
  </si>
  <si>
    <t>Date</t>
  </si>
  <si>
    <t>DGS1MO</t>
  </si>
  <si>
    <t>1 Month T-bill</t>
  </si>
  <si>
    <t>Monthly</t>
  </si>
  <si>
    <t>S&amp;P500</t>
  </si>
  <si>
    <t>p*</t>
  </si>
  <si>
    <t>r</t>
  </si>
  <si>
    <t>CEQP's data is not available on Yahoo finance, neither is it available for trading on MarketWatch.</t>
  </si>
  <si>
    <t>Maybe the stock is delisted. So I will not be using the stock in the simulation</t>
  </si>
  <si>
    <t>alpha</t>
  </si>
  <si>
    <t>beta</t>
  </si>
  <si>
    <t>sigma(e )</t>
  </si>
  <si>
    <t>Annualized</t>
  </si>
  <si>
    <t>Historical</t>
  </si>
  <si>
    <t>Month</t>
  </si>
  <si>
    <t>Market</t>
  </si>
  <si>
    <t>r-rf</t>
  </si>
  <si>
    <t>Monthly (rf)</t>
  </si>
  <si>
    <t>Prospective</t>
  </si>
  <si>
    <t>% Ann Yld</t>
  </si>
  <si>
    <t>% Ann ret</t>
  </si>
  <si>
    <t>lambda</t>
  </si>
  <si>
    <t>sigmaM</t>
  </si>
  <si>
    <t>rf</t>
  </si>
  <si>
    <t>MRP</t>
  </si>
  <si>
    <t>Note: I expect market to be the same</t>
  </si>
  <si>
    <t>in the near future</t>
  </si>
  <si>
    <t>w</t>
  </si>
  <si>
    <t>E(rM)</t>
  </si>
  <si>
    <t>Yield on the most recent 1 month Treasury security</t>
  </si>
  <si>
    <t>Estimate from market risk premia</t>
  </si>
  <si>
    <t>Portfolio</t>
  </si>
  <si>
    <t>E(R )</t>
  </si>
  <si>
    <t>sigma</t>
  </si>
  <si>
    <t>slope</t>
  </si>
  <si>
    <t>Exhibit A. Table lisitng the stocks, precents and dollars to be invested</t>
  </si>
  <si>
    <t>Company Name</t>
  </si>
  <si>
    <t xml:space="preserve">% to be invested </t>
  </si>
  <si>
    <t>$ to be invested</t>
  </si>
  <si>
    <t>Last Trade</t>
  </si>
  <si>
    <t>Shares (rounded down to the nearest full share)</t>
  </si>
  <si>
    <t>$ invested</t>
  </si>
  <si>
    <t>% invested</t>
  </si>
  <si>
    <t>Orders placed</t>
  </si>
  <si>
    <t>Trade Price</t>
  </si>
  <si>
    <t>Commision</t>
  </si>
  <si>
    <t>Orders Executed</t>
  </si>
  <si>
    <t>Total amount to be Invested:</t>
  </si>
  <si>
    <t>Cash</t>
  </si>
  <si>
    <t>Medical Properties Trust, Inc.</t>
  </si>
  <si>
    <t>Cleveland-Cliffs Inc.</t>
  </si>
  <si>
    <t>Sunrun Inc.</t>
  </si>
  <si>
    <t>Kinross Gold Corporation</t>
  </si>
  <si>
    <t>V.F. Corporation</t>
  </si>
  <si>
    <t>The Gap, Inc.</t>
  </si>
  <si>
    <t>Viavi Solutions Inc.</t>
  </si>
  <si>
    <t>iQIYI, Inc.</t>
  </si>
  <si>
    <t>Alamos Gold Inc.</t>
  </si>
  <si>
    <t>Planet Fitness, Inc.</t>
  </si>
  <si>
    <t>Nordstrom, Inc.</t>
  </si>
  <si>
    <t>Douglas Emmett, Inc.</t>
  </si>
  <si>
    <t>Topgolf Callaway Brands Corp.</t>
  </si>
  <si>
    <t>Mattel,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</si>
</sst>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0.000000"/>
    <numFmt numFmtId="165" formatCode="[$-409]mmm\-yy;@"/>
    <numFmt numFmtId="166" formatCode="0.000%"/>
    <numFmt numFmtId="167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ogrotesque Rg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164" fontId="0" fillId="0" borderId="0" xfId="0" applyNumberFormat="1"/>
    <xf numFmtId="0" fontId="2" fillId="0" borderId="0" xfId="0" applyFont="1"/>
    <xf numFmtId="0" fontId="0" fillId="3" borderId="1" xfId="0" applyFill="1" applyBorder="1"/>
    <xf numFmtId="165" fontId="0" fillId="0" borderId="1" xfId="0" applyNumberFormat="1" applyBorder="1"/>
    <xf numFmtId="2" fontId="0" fillId="2" borderId="1" xfId="0" applyNumberFormat="1" applyFill="1" applyBorder="1"/>
    <xf numFmtId="0" fontId="3" fillId="2" borderId="1" xfId="0" applyFont="1" applyFill="1" applyBorder="1" applyAlignment="1">
      <alignment wrapText="1"/>
    </xf>
    <xf numFmtId="10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wrapText="1"/>
    </xf>
    <xf numFmtId="17" fontId="0" fillId="0" borderId="0" xfId="0" applyNumberFormat="1"/>
    <xf numFmtId="10" fontId="0" fillId="0" borderId="1" xfId="0" applyNumberFormat="1" applyBorder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10" fontId="0" fillId="0" borderId="4" xfId="1" applyNumberFormat="1" applyFont="1" applyBorder="1"/>
    <xf numFmtId="10" fontId="0" fillId="2" borderId="1" xfId="0" applyNumberFormat="1" applyFill="1" applyBorder="1"/>
    <xf numFmtId="0" fontId="0" fillId="2" borderId="1" xfId="1" applyNumberFormat="1" applyFont="1" applyFill="1" applyBorder="1"/>
    <xf numFmtId="167" fontId="0" fillId="0" borderId="1" xfId="0" applyNumberFormat="1" applyBorder="1"/>
    <xf numFmtId="2" fontId="0" fillId="0" borderId="1" xfId="0" applyNumberFormat="1" applyBorder="1"/>
    <xf numFmtId="0" fontId="0" fillId="3" borderId="2" xfId="0" applyFill="1" applyBorder="1"/>
    <xf numFmtId="166" fontId="0" fillId="2" borderId="1" xfId="0" applyNumberFormat="1" applyFill="1" applyBorder="1"/>
    <xf numFmtId="10" fontId="0" fillId="4" borderId="1" xfId="1" applyNumberFormat="1" applyFont="1" applyFill="1" applyBorder="1"/>
    <xf numFmtId="0" fontId="2" fillId="3" borderId="1" xfId="0" applyFont="1" applyFill="1" applyBorder="1" applyAlignment="1">
      <alignment wrapText="1"/>
    </xf>
    <xf numFmtId="6" fontId="0" fillId="2" borderId="0" xfId="0" applyNumberFormat="1" applyFill="1"/>
    <xf numFmtId="8" fontId="0" fillId="0" borderId="1" xfId="0" applyNumberFormat="1" applyBorder="1"/>
    <xf numFmtId="6" fontId="0" fillId="0" borderId="1" xfId="0" applyNumberFormat="1" applyBorder="1"/>
    <xf numFmtId="8" fontId="0" fillId="2" borderId="1" xfId="0" applyNumberFormat="1" applyFill="1" applyBorder="1"/>
    <xf numFmtId="1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14</xdr:col>
      <xdr:colOff>518894</xdr:colOff>
      <xdr:row>61</xdr:row>
      <xdr:rowOff>168146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CA4BC1-6A3E-7E26-216D-5ADDA89C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0"/>
          <a:ext cx="8474174" cy="5837426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30</xdr:col>
      <xdr:colOff>351290</xdr:colOff>
      <xdr:row>61</xdr:row>
      <xdr:rowOff>30974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3C92-56BE-2885-FA42-C820C770A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5486400"/>
          <a:ext cx="8885690" cy="5700254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9</xdr:col>
      <xdr:colOff>8039</xdr:colOff>
      <xdr:row>55</xdr:row>
      <xdr:rowOff>23353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26D7F-E4C1-E7B0-CF22-A255E439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5059680"/>
          <a:ext cx="4831499" cy="5692633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16" sqref="A2:A16"/>
    </sheetView>
  </sheetViews>
  <sheetFormatPr defaultRowHeight="14.4"/>
  <sheetData>
    <row r="1" spans="1:1">
      <c r="A1" s="3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8" spans="1:1">
      <c r="A18" s="5" t="s">
        <v>24</v>
      </c>
    </row>
    <row r="19" spans="1:1">
      <c r="A19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78A2-4C9A-4DCA-A964-12E5F87F2020}">
  <dimension ref="A1:AY63"/>
  <sheetViews>
    <sheetView tabSelected="1" workbookViewId="0">
      <selection activeCell="F4" sqref="F4"/>
    </sheetView>
  </sheetViews>
  <sheetFormatPr defaultRowHeight="14.4"/>
  <cols>
    <col min="1" max="1" width="5.33203125" customWidth="1"/>
    <col min="2" max="2" width="12.6640625" customWidth="1"/>
    <col min="4" max="4" width="10.5546875" customWidth="1"/>
    <col min="5" max="5" width="10.21875" customWidth="1"/>
    <col min="6" max="6" width="12.44140625" customWidth="1"/>
    <col min="10" max="10" width="9.5546875" bestFit="1" customWidth="1"/>
  </cols>
  <sheetData>
    <row r="1" spans="1:51">
      <c r="A1" s="6"/>
      <c r="B1" s="33" t="s">
        <v>19</v>
      </c>
      <c r="C1" s="34"/>
      <c r="D1" s="34"/>
      <c r="E1" s="34"/>
      <c r="F1" s="35"/>
      <c r="G1" s="5"/>
      <c r="H1" s="32" t="s">
        <v>21</v>
      </c>
      <c r="I1" s="32"/>
      <c r="K1" s="32" t="s">
        <v>1</v>
      </c>
      <c r="L1" s="32"/>
      <c r="N1" s="32" t="s">
        <v>2</v>
      </c>
      <c r="O1" s="32"/>
      <c r="Q1" s="32" t="s">
        <v>3</v>
      </c>
      <c r="R1" s="32"/>
      <c r="T1" s="32" t="s">
        <v>4</v>
      </c>
      <c r="U1" s="32"/>
      <c r="W1" s="32" t="s">
        <v>5</v>
      </c>
      <c r="X1" s="32"/>
      <c r="Z1" s="32" t="s">
        <v>6</v>
      </c>
      <c r="AA1" s="32"/>
      <c r="AC1" s="32" t="s">
        <v>7</v>
      </c>
      <c r="AD1" s="32"/>
      <c r="AF1" s="32" t="s">
        <v>9</v>
      </c>
      <c r="AG1" s="32"/>
      <c r="AI1" s="32" t="s">
        <v>10</v>
      </c>
      <c r="AJ1" s="32"/>
      <c r="AL1" s="32" t="s">
        <v>11</v>
      </c>
      <c r="AM1" s="32"/>
      <c r="AO1" s="32" t="s">
        <v>12</v>
      </c>
      <c r="AP1" s="32"/>
      <c r="AR1" s="32" t="s">
        <v>13</v>
      </c>
      <c r="AS1" s="32"/>
      <c r="AU1" s="32" t="s">
        <v>14</v>
      </c>
      <c r="AV1" s="32"/>
      <c r="AX1" s="32" t="s">
        <v>15</v>
      </c>
      <c r="AY1" s="32"/>
    </row>
    <row r="2" spans="1:51">
      <c r="A2" s="3" t="s">
        <v>16</v>
      </c>
      <c r="B2" s="3" t="s">
        <v>17</v>
      </c>
      <c r="C2" s="3" t="s">
        <v>18</v>
      </c>
      <c r="D2" s="3" t="s">
        <v>36</v>
      </c>
      <c r="E2" s="3" t="s">
        <v>37</v>
      </c>
      <c r="F2" s="3" t="s">
        <v>34</v>
      </c>
      <c r="H2" s="3" t="s">
        <v>22</v>
      </c>
      <c r="I2" s="3" t="s">
        <v>23</v>
      </c>
      <c r="K2" s="3" t="s">
        <v>22</v>
      </c>
      <c r="L2" s="3" t="s">
        <v>23</v>
      </c>
      <c r="N2" s="3" t="s">
        <v>22</v>
      </c>
      <c r="O2" s="3" t="s">
        <v>23</v>
      </c>
      <c r="Q2" s="3" t="s">
        <v>22</v>
      </c>
      <c r="R2" s="3" t="s">
        <v>23</v>
      </c>
      <c r="T2" s="3" t="s">
        <v>22</v>
      </c>
      <c r="U2" s="3" t="s">
        <v>23</v>
      </c>
      <c r="W2" s="3" t="s">
        <v>22</v>
      </c>
      <c r="X2" s="3" t="s">
        <v>23</v>
      </c>
      <c r="Z2" s="3" t="s">
        <v>22</v>
      </c>
      <c r="AA2" s="3" t="s">
        <v>23</v>
      </c>
      <c r="AC2" s="3" t="s">
        <v>22</v>
      </c>
      <c r="AD2" s="3" t="s">
        <v>23</v>
      </c>
      <c r="AF2" s="3" t="s">
        <v>22</v>
      </c>
      <c r="AG2" s="3" t="s">
        <v>23</v>
      </c>
      <c r="AI2" s="3" t="s">
        <v>22</v>
      </c>
      <c r="AJ2" s="3" t="s">
        <v>23</v>
      </c>
      <c r="AL2" s="3" t="s">
        <v>22</v>
      </c>
      <c r="AM2" s="3" t="s">
        <v>23</v>
      </c>
      <c r="AO2" s="3" t="s">
        <v>22</v>
      </c>
      <c r="AP2" s="3" t="s">
        <v>23</v>
      </c>
      <c r="AR2" s="3" t="s">
        <v>22</v>
      </c>
      <c r="AS2" s="3" t="s">
        <v>23</v>
      </c>
      <c r="AU2" s="3" t="s">
        <v>22</v>
      </c>
      <c r="AV2" s="3" t="s">
        <v>23</v>
      </c>
      <c r="AX2" s="3" t="s">
        <v>22</v>
      </c>
      <c r="AY2" s="3" t="s">
        <v>23</v>
      </c>
    </row>
    <row r="3" spans="1:51">
      <c r="A3" s="6">
        <v>0</v>
      </c>
      <c r="B3" s="7">
        <v>43405</v>
      </c>
      <c r="C3" s="8">
        <v>2.31</v>
      </c>
      <c r="D3" s="1">
        <f>C3/100</f>
        <v>2.3099999999999999E-2</v>
      </c>
      <c r="E3" s="1"/>
      <c r="F3" s="1"/>
      <c r="H3" s="9">
        <v>5478.91</v>
      </c>
      <c r="I3" s="1"/>
      <c r="K3" s="12">
        <v>12.260548999999999</v>
      </c>
      <c r="L3" s="1"/>
      <c r="N3" s="12">
        <v>8.7875040000000002</v>
      </c>
      <c r="O3" s="1"/>
      <c r="Q3" s="12">
        <v>14.65</v>
      </c>
      <c r="R3" s="1"/>
      <c r="T3" s="12">
        <v>2.5004279999999999</v>
      </c>
      <c r="U3" s="1"/>
      <c r="W3" s="12">
        <v>64.319785999999993</v>
      </c>
      <c r="X3" s="1"/>
      <c r="Z3" s="12">
        <v>22.608498000000001</v>
      </c>
      <c r="AA3" s="1"/>
      <c r="AC3" s="12">
        <v>10.14</v>
      </c>
      <c r="AD3" s="1"/>
      <c r="AF3" s="12">
        <v>20.309999000000001</v>
      </c>
      <c r="AG3" s="1"/>
      <c r="AI3" s="12">
        <v>3.0631400000000002</v>
      </c>
      <c r="AJ3" s="1"/>
      <c r="AL3" s="12">
        <v>55.220001000000003</v>
      </c>
      <c r="AM3" s="1"/>
      <c r="AO3" s="12">
        <v>45.767516999999998</v>
      </c>
      <c r="AP3" s="1"/>
      <c r="AR3" s="12">
        <v>30.195539</v>
      </c>
      <c r="AS3" s="1"/>
      <c r="AU3" s="12">
        <v>17.061772999999999</v>
      </c>
      <c r="AV3" s="1"/>
      <c r="AX3" s="12">
        <v>13.9</v>
      </c>
      <c r="AY3" s="1"/>
    </row>
    <row r="4" spans="1:51">
      <c r="A4" s="6">
        <v>1</v>
      </c>
      <c r="B4" s="7">
        <v>43435</v>
      </c>
      <c r="C4" s="8">
        <v>2.44</v>
      </c>
      <c r="D4" s="17">
        <f t="shared" ref="D4:D63" si="0">C4/100</f>
        <v>2.4399999999999998E-2</v>
      </c>
      <c r="E4" s="1">
        <v>2.3099999999999999E-2</v>
      </c>
      <c r="F4" s="18">
        <f>E4/12</f>
        <v>1.9249999999999998E-3</v>
      </c>
      <c r="H4" s="9">
        <v>4984.22</v>
      </c>
      <c r="I4" s="10">
        <f>(H4-H3)/H3</f>
        <v>-9.0289856924096148E-2</v>
      </c>
      <c r="J4" s="4"/>
      <c r="K4" s="12">
        <v>11.415728</v>
      </c>
      <c r="L4" s="10">
        <f>(K4-K3)/K3</f>
        <v>-6.8905641990419819E-2</v>
      </c>
      <c r="N4" s="12">
        <v>7.2818880000000004</v>
      </c>
      <c r="O4" s="10">
        <f>(N4-N3)/N3</f>
        <v>-0.17133602442741419</v>
      </c>
      <c r="Q4" s="12">
        <v>10.89</v>
      </c>
      <c r="R4" s="10">
        <f>(Q4-Q3)/Q3</f>
        <v>-0.25665529010238908</v>
      </c>
      <c r="T4" s="12">
        <v>2.9894419999999999</v>
      </c>
      <c r="U4" s="10">
        <f>(T4-T3)/T3</f>
        <v>0.19557211805338928</v>
      </c>
      <c r="W4" s="12">
        <v>56.446956999999998</v>
      </c>
      <c r="X4" s="10">
        <f>(W4-W3)/W3</f>
        <v>-0.12240135562640082</v>
      </c>
      <c r="Z4" s="12">
        <v>21.340959999999999</v>
      </c>
      <c r="AA4" s="10">
        <f>(Z4-Z3)/Z3</f>
        <v>-5.606467090383456E-2</v>
      </c>
      <c r="AC4" s="12">
        <v>10.050000000000001</v>
      </c>
      <c r="AD4" s="10">
        <f>(AC4-AC3)/AC3</f>
        <v>-8.8757396449704005E-3</v>
      </c>
      <c r="AF4" s="12">
        <v>14.87</v>
      </c>
      <c r="AG4" s="10">
        <f>(AF4-AF3)/AF3</f>
        <v>-0.26784831451739616</v>
      </c>
      <c r="AI4" s="12">
        <v>3.4246289999999999</v>
      </c>
      <c r="AJ4" s="10">
        <f>(AI4-AI3)/AI3</f>
        <v>0.11801256227270046</v>
      </c>
      <c r="AL4" s="12">
        <v>53.619999</v>
      </c>
      <c r="AM4" s="10">
        <f>(AL4-AL3)/AL3</f>
        <v>-2.8975044748731592E-2</v>
      </c>
      <c r="AO4" s="12">
        <v>40.635795999999999</v>
      </c>
      <c r="AP4" s="10">
        <f>(AO4-AO3)/AO3</f>
        <v>-0.11212583369991426</v>
      </c>
      <c r="AR4" s="12">
        <v>27.913702000000001</v>
      </c>
      <c r="AS4" s="10">
        <f>(AR4-AR3)/AR3</f>
        <v>-7.5568679201255498E-2</v>
      </c>
      <c r="AU4" s="12">
        <v>15.246625</v>
      </c>
      <c r="AV4" s="10">
        <f>(AU4-AU3)/AU3</f>
        <v>-0.1063868333027288</v>
      </c>
      <c r="AX4" s="12">
        <v>9.99</v>
      </c>
      <c r="AY4" s="10">
        <f>(AX4-AX3)/AX3</f>
        <v>-0.28129496402877696</v>
      </c>
    </row>
    <row r="5" spans="1:51">
      <c r="A5" s="6">
        <v>2</v>
      </c>
      <c r="B5" s="7">
        <v>43466</v>
      </c>
      <c r="C5" s="8">
        <v>2.42</v>
      </c>
      <c r="D5" s="17">
        <f t="shared" si="0"/>
        <v>2.4199999999999999E-2</v>
      </c>
      <c r="E5" s="1">
        <v>2.4399999999999998E-2</v>
      </c>
      <c r="F5" s="18">
        <f t="shared" ref="F5:F63" si="1">E5/12</f>
        <v>2.0333333333333332E-3</v>
      </c>
      <c r="H5" s="9">
        <v>5383.63</v>
      </c>
      <c r="I5" s="10">
        <f t="shared" ref="I5:I63" si="2">(H5-H4)/H4</f>
        <v>8.0134905762586695E-2</v>
      </c>
      <c r="J5" s="4"/>
      <c r="K5" s="12">
        <v>13.113405</v>
      </c>
      <c r="L5" s="10">
        <f t="shared" ref="L5:L63" si="3">(K5-K4)/K4</f>
        <v>0.14871386213827104</v>
      </c>
      <c r="N5" s="12">
        <v>10.141614000000001</v>
      </c>
      <c r="O5" s="10">
        <f t="shared" ref="O5:O63" si="4">(N5-N4)/N4</f>
        <v>0.39271765783818702</v>
      </c>
      <c r="Q5" s="12">
        <v>13.3</v>
      </c>
      <c r="R5" s="10">
        <f t="shared" ref="R5:R63" si="5">(Q5-Q4)/Q4</f>
        <v>0.22130394857667585</v>
      </c>
      <c r="T5" s="12">
        <v>3.1001620000000001</v>
      </c>
      <c r="U5" s="10">
        <f t="shared" ref="U5:U63" si="6">(T5-T4)/T4</f>
        <v>3.7037012258475041E-2</v>
      </c>
      <c r="W5" s="12">
        <v>67.026093000000003</v>
      </c>
      <c r="X5" s="10">
        <f t="shared" ref="X5:X63" si="7">(W5-W4)/W4</f>
        <v>0.18741729514312006</v>
      </c>
      <c r="Z5" s="12">
        <v>21.075856999999999</v>
      </c>
      <c r="AA5" s="10">
        <f t="shared" ref="AA5:AA63" si="8">(Z5-Z4)/Z4</f>
        <v>-1.2422262166275551E-2</v>
      </c>
      <c r="AC5" s="12">
        <v>11.12</v>
      </c>
      <c r="AD5" s="10">
        <f t="shared" ref="AD5:AD63" si="9">(AC5-AC4)/AC4</f>
        <v>0.10646766169154213</v>
      </c>
      <c r="AF5" s="12">
        <v>20.120000999999998</v>
      </c>
      <c r="AG5" s="10">
        <f t="shared" ref="AG5:AG63" si="10">(AF5-AF4)/AF4</f>
        <v>0.35305991930060521</v>
      </c>
      <c r="AI5" s="12">
        <v>4.2427339999999996</v>
      </c>
      <c r="AJ5" s="10">
        <f t="shared" ref="AJ5:AJ63" si="11">(AI5-AI4)/AI4</f>
        <v>0.23888865042023519</v>
      </c>
      <c r="AL5" s="12">
        <v>57.919998</v>
      </c>
      <c r="AM5" s="10">
        <f t="shared" ref="AM5:AM63" si="12">(AL5-AL4)/AL4</f>
        <v>8.0193940324392768E-2</v>
      </c>
      <c r="AO5" s="12">
        <v>40.461436999999997</v>
      </c>
      <c r="AP5" s="10">
        <f t="shared" ref="AP5:AP63" si="13">(AO5-AO4)/AO4</f>
        <v>-4.2907735829760194E-3</v>
      </c>
      <c r="AR5" s="12">
        <v>31.177586000000002</v>
      </c>
      <c r="AS5" s="10">
        <f t="shared" ref="AS5:AS63" si="14">(AR5-AR4)/AR4</f>
        <v>0.11692766513019308</v>
      </c>
      <c r="AU5" s="12">
        <v>16.233170999999999</v>
      </c>
      <c r="AV5" s="10">
        <f t="shared" ref="AV5:AV63" si="15">(AU5-AU4)/AU4</f>
        <v>6.4705861133201537E-2</v>
      </c>
      <c r="AX5" s="12">
        <v>11.84</v>
      </c>
      <c r="AY5" s="10">
        <f t="shared" ref="AY5:AY63" si="16">(AX5-AX4)/AX4</f>
        <v>0.18518518518518515</v>
      </c>
    </row>
    <row r="6" spans="1:51">
      <c r="A6" s="6">
        <v>3</v>
      </c>
      <c r="B6" s="7">
        <v>43497</v>
      </c>
      <c r="C6" s="8">
        <v>2.44</v>
      </c>
      <c r="D6" s="17">
        <f t="shared" si="0"/>
        <v>2.4399999999999998E-2</v>
      </c>
      <c r="E6" s="1">
        <v>2.4199999999999999E-2</v>
      </c>
      <c r="F6" s="18">
        <f t="shared" si="1"/>
        <v>2.0166666666666666E-3</v>
      </c>
      <c r="H6" s="9">
        <v>5556.49</v>
      </c>
      <c r="I6" s="10">
        <f t="shared" si="2"/>
        <v>3.2108447274422587E-2</v>
      </c>
      <c r="K6" s="12">
        <v>13.135019</v>
      </c>
      <c r="L6" s="10">
        <f t="shared" si="3"/>
        <v>1.6482370520852195E-3</v>
      </c>
      <c r="N6" s="12">
        <v>10.568676999999999</v>
      </c>
      <c r="O6" s="10">
        <f t="shared" si="4"/>
        <v>4.2109963956427313E-2</v>
      </c>
      <c r="Q6" s="12">
        <v>15.51</v>
      </c>
      <c r="R6" s="10">
        <f t="shared" si="5"/>
        <v>0.16616541353383452</v>
      </c>
      <c r="T6" s="12">
        <v>3.0724819999999999</v>
      </c>
      <c r="U6" s="10">
        <f t="shared" si="6"/>
        <v>-8.9285656685038229E-3</v>
      </c>
      <c r="W6" s="12">
        <v>69.566367999999997</v>
      </c>
      <c r="X6" s="10">
        <f t="shared" si="7"/>
        <v>3.7899792249564565E-2</v>
      </c>
      <c r="Z6" s="12">
        <v>21.236946</v>
      </c>
      <c r="AA6" s="10">
        <f t="shared" si="8"/>
        <v>7.6432953592349999E-3</v>
      </c>
      <c r="AC6" s="12">
        <v>13.13</v>
      </c>
      <c r="AD6" s="10">
        <f t="shared" si="9"/>
        <v>0.18075539568345339</v>
      </c>
      <c r="AF6" s="12">
        <v>27.16</v>
      </c>
      <c r="AG6" s="10">
        <f t="shared" si="10"/>
        <v>0.34990052932899962</v>
      </c>
      <c r="AI6" s="12">
        <v>4.6042230000000002</v>
      </c>
      <c r="AJ6" s="10">
        <f t="shared" si="11"/>
        <v>8.5201900472667069E-2</v>
      </c>
      <c r="AL6" s="12">
        <v>58.779998999999997</v>
      </c>
      <c r="AM6" s="10">
        <f t="shared" si="12"/>
        <v>1.4848084076245945E-2</v>
      </c>
      <c r="AO6" s="12">
        <v>41.219912999999998</v>
      </c>
      <c r="AP6" s="10">
        <f t="shared" si="13"/>
        <v>1.8745651569419094E-2</v>
      </c>
      <c r="AR6" s="12">
        <v>31.812180000000001</v>
      </c>
      <c r="AS6" s="10">
        <f t="shared" si="14"/>
        <v>2.035417366822434E-2</v>
      </c>
      <c r="AU6" s="12">
        <v>17.14996</v>
      </c>
      <c r="AV6" s="10">
        <f t="shared" si="15"/>
        <v>5.6476273181623078E-2</v>
      </c>
      <c r="AX6" s="12">
        <v>14.42</v>
      </c>
      <c r="AY6" s="10">
        <f t="shared" si="16"/>
        <v>0.2179054054054054</v>
      </c>
    </row>
    <row r="7" spans="1:51">
      <c r="A7" s="6">
        <v>4</v>
      </c>
      <c r="B7" s="7">
        <v>43525</v>
      </c>
      <c r="C7" s="8">
        <v>2.4300000000000002</v>
      </c>
      <c r="D7" s="17">
        <f t="shared" si="0"/>
        <v>2.4300000000000002E-2</v>
      </c>
      <c r="E7" s="1">
        <v>2.4399999999999998E-2</v>
      </c>
      <c r="F7" s="18">
        <f t="shared" si="1"/>
        <v>2.0333333333333332E-3</v>
      </c>
      <c r="H7" s="9">
        <v>5664.46</v>
      </c>
      <c r="I7" s="10">
        <f t="shared" si="2"/>
        <v>1.9431331650016512E-2</v>
      </c>
      <c r="K7" s="12">
        <v>13.336764000000001</v>
      </c>
      <c r="L7" s="10">
        <f t="shared" si="3"/>
        <v>1.5359323043232806E-2</v>
      </c>
      <c r="N7" s="12">
        <v>9.5203880000000005</v>
      </c>
      <c r="O7" s="10">
        <f t="shared" si="4"/>
        <v>-9.9188290076420993E-2</v>
      </c>
      <c r="Q7" s="12">
        <v>14.06</v>
      </c>
      <c r="R7" s="10">
        <f t="shared" si="5"/>
        <v>-9.3488072211476425E-2</v>
      </c>
      <c r="T7" s="12">
        <v>3.173975</v>
      </c>
      <c r="U7" s="10">
        <f t="shared" si="6"/>
        <v>3.3032903040603676E-2</v>
      </c>
      <c r="W7" s="12">
        <v>69.208022999999997</v>
      </c>
      <c r="X7" s="10">
        <f t="shared" si="7"/>
        <v>-5.1511241754061375E-3</v>
      </c>
      <c r="Z7" s="12">
        <v>21.889102999999999</v>
      </c>
      <c r="AA7" s="10">
        <f t="shared" si="8"/>
        <v>3.0708605653562381E-2</v>
      </c>
      <c r="AC7" s="12">
        <v>12.38</v>
      </c>
      <c r="AD7" s="10">
        <f t="shared" si="9"/>
        <v>-5.7121096725057115E-2</v>
      </c>
      <c r="AF7" s="12">
        <v>23.92</v>
      </c>
      <c r="AG7" s="10">
        <f t="shared" si="10"/>
        <v>-0.11929307805596459</v>
      </c>
      <c r="AI7" s="12">
        <v>4.8325310000000004</v>
      </c>
      <c r="AJ7" s="10">
        <f t="shared" si="11"/>
        <v>4.9586651211290196E-2</v>
      </c>
      <c r="AL7" s="12">
        <v>68.720000999999996</v>
      </c>
      <c r="AM7" s="10">
        <f t="shared" si="12"/>
        <v>0.16910517470406899</v>
      </c>
      <c r="AO7" s="12">
        <v>38.691623999999997</v>
      </c>
      <c r="AP7" s="10">
        <f t="shared" si="13"/>
        <v>-6.1336592340697105E-2</v>
      </c>
      <c r="AR7" s="12">
        <v>33.312125999999999</v>
      </c>
      <c r="AS7" s="10">
        <f t="shared" si="14"/>
        <v>4.7150053847299922E-2</v>
      </c>
      <c r="AU7" s="12">
        <v>15.884648</v>
      </c>
      <c r="AV7" s="10">
        <f t="shared" si="15"/>
        <v>-7.3779297444425518E-2</v>
      </c>
      <c r="AX7" s="12">
        <v>13</v>
      </c>
      <c r="AY7" s="10">
        <f t="shared" si="16"/>
        <v>-9.8474341192787793E-2</v>
      </c>
    </row>
    <row r="8" spans="1:51">
      <c r="A8" s="6">
        <v>5</v>
      </c>
      <c r="B8" s="7">
        <v>43556</v>
      </c>
      <c r="C8" s="8">
        <v>2.4300000000000002</v>
      </c>
      <c r="D8" s="17">
        <f t="shared" si="0"/>
        <v>2.4300000000000002E-2</v>
      </c>
      <c r="E8" s="1">
        <v>2.4300000000000002E-2</v>
      </c>
      <c r="F8" s="18">
        <f t="shared" si="1"/>
        <v>2.0250000000000003E-3</v>
      </c>
      <c r="H8" s="9">
        <v>5893.81</v>
      </c>
      <c r="I8" s="10">
        <f t="shared" si="2"/>
        <v>4.0489296420135434E-2</v>
      </c>
      <c r="K8" s="12">
        <v>12.754947</v>
      </c>
      <c r="L8" s="10">
        <f t="shared" si="3"/>
        <v>-4.3625050274564418E-2</v>
      </c>
      <c r="N8" s="12">
        <v>9.5203880000000005</v>
      </c>
      <c r="O8" s="10">
        <f t="shared" si="4"/>
        <v>0</v>
      </c>
      <c r="Q8" s="12">
        <v>15.21</v>
      </c>
      <c r="R8" s="10">
        <f t="shared" si="5"/>
        <v>8.1792318634423919E-2</v>
      </c>
      <c r="T8" s="12">
        <v>2.9340820000000001</v>
      </c>
      <c r="U8" s="10">
        <f t="shared" si="6"/>
        <v>-7.5581250639970357E-2</v>
      </c>
      <c r="W8" s="12">
        <v>75.632087999999996</v>
      </c>
      <c r="X8" s="10">
        <f t="shared" si="7"/>
        <v>9.2822547466787184E-2</v>
      </c>
      <c r="Z8" s="12">
        <v>21.805489999999999</v>
      </c>
      <c r="AA8" s="10">
        <f t="shared" si="8"/>
        <v>-3.8198458840455782E-3</v>
      </c>
      <c r="AC8" s="12">
        <v>13.3</v>
      </c>
      <c r="AD8" s="10">
        <f t="shared" si="9"/>
        <v>7.4313408723747976E-2</v>
      </c>
      <c r="AF8" s="12">
        <v>22.110001</v>
      </c>
      <c r="AG8" s="10">
        <f t="shared" si="10"/>
        <v>-7.5668854515050218E-2</v>
      </c>
      <c r="AI8" s="12">
        <v>4.4317929999999999</v>
      </c>
      <c r="AJ8" s="10">
        <f t="shared" si="11"/>
        <v>-8.2925075907428314E-2</v>
      </c>
      <c r="AL8" s="12">
        <v>75.699996999999996</v>
      </c>
      <c r="AM8" s="10">
        <f t="shared" si="12"/>
        <v>0.10157153519249804</v>
      </c>
      <c r="AO8" s="12">
        <v>36.060448000000001</v>
      </c>
      <c r="AP8" s="10">
        <f t="shared" si="13"/>
        <v>-6.8003762261310011E-2</v>
      </c>
      <c r="AR8" s="12">
        <v>34.164496999999997</v>
      </c>
      <c r="AS8" s="10">
        <f t="shared" si="14"/>
        <v>2.5587409221494838E-2</v>
      </c>
      <c r="AU8" s="12">
        <v>17.510003999999999</v>
      </c>
      <c r="AV8" s="10">
        <f t="shared" si="15"/>
        <v>0.10232244365754899</v>
      </c>
      <c r="AX8" s="12">
        <v>12.19</v>
      </c>
      <c r="AY8" s="10">
        <f t="shared" si="16"/>
        <v>-6.2307692307692349E-2</v>
      </c>
    </row>
    <row r="9" spans="1:51">
      <c r="A9" s="6">
        <v>6</v>
      </c>
      <c r="B9" s="7">
        <v>43586</v>
      </c>
      <c r="C9" s="8">
        <v>2.35</v>
      </c>
      <c r="D9" s="17">
        <f t="shared" si="0"/>
        <v>2.35E-2</v>
      </c>
      <c r="E9" s="1">
        <v>2.4300000000000002E-2</v>
      </c>
      <c r="F9" s="18">
        <f t="shared" si="1"/>
        <v>2.0250000000000003E-3</v>
      </c>
      <c r="H9" s="9">
        <v>5519.27</v>
      </c>
      <c r="I9" s="10">
        <f t="shared" si="2"/>
        <v>-6.354802750682495E-2</v>
      </c>
      <c r="K9" s="12">
        <v>12.988714999999999</v>
      </c>
      <c r="L9" s="10">
        <f t="shared" si="3"/>
        <v>1.8327633976056471E-2</v>
      </c>
      <c r="N9" s="12">
        <v>8.330508</v>
      </c>
      <c r="O9" s="10">
        <f t="shared" si="4"/>
        <v>-0.12498230114150814</v>
      </c>
      <c r="Q9" s="12">
        <v>15.66</v>
      </c>
      <c r="R9" s="10">
        <f t="shared" si="5"/>
        <v>2.9585798816568001E-2</v>
      </c>
      <c r="T9" s="12">
        <v>3.0171220000000001</v>
      </c>
      <c r="U9" s="10">
        <f t="shared" si="6"/>
        <v>2.8301867500635635E-2</v>
      </c>
      <c r="W9" s="12">
        <v>69.661095000000003</v>
      </c>
      <c r="X9" s="10">
        <f t="shared" si="7"/>
        <v>-7.894787989986464E-2</v>
      </c>
      <c r="Z9" s="12">
        <v>15.763278</v>
      </c>
      <c r="AA9" s="10">
        <f t="shared" si="8"/>
        <v>-0.27709590566412401</v>
      </c>
      <c r="AC9" s="12">
        <v>12.05</v>
      </c>
      <c r="AD9" s="10">
        <f t="shared" si="9"/>
        <v>-9.3984962406015032E-2</v>
      </c>
      <c r="AF9" s="12">
        <v>18.23</v>
      </c>
      <c r="AG9" s="10">
        <f t="shared" si="10"/>
        <v>-0.17548624262839246</v>
      </c>
      <c r="AI9" s="12">
        <v>4.6414689999999998</v>
      </c>
      <c r="AJ9" s="10">
        <f t="shared" si="11"/>
        <v>4.7311776520248122E-2</v>
      </c>
      <c r="AL9" s="12">
        <v>76.470000999999996</v>
      </c>
      <c r="AM9" s="10">
        <f t="shared" si="12"/>
        <v>1.0171783758459068E-2</v>
      </c>
      <c r="AO9" s="12">
        <v>27.515650000000001</v>
      </c>
      <c r="AP9" s="10">
        <f t="shared" si="13"/>
        <v>-0.2369576218243323</v>
      </c>
      <c r="AR9" s="12">
        <v>33.418007000000003</v>
      </c>
      <c r="AS9" s="10">
        <f t="shared" si="14"/>
        <v>-2.1849875325253416E-2</v>
      </c>
      <c r="AU9" s="12">
        <v>14.658149999999999</v>
      </c>
      <c r="AV9" s="10">
        <f t="shared" si="15"/>
        <v>-0.16286997992690347</v>
      </c>
      <c r="AX9" s="12">
        <v>9.85</v>
      </c>
      <c r="AY9" s="10">
        <f t="shared" si="16"/>
        <v>-0.19196062346185397</v>
      </c>
    </row>
    <row r="10" spans="1:51">
      <c r="A10" s="6">
        <v>7</v>
      </c>
      <c r="B10" s="7">
        <v>43617</v>
      </c>
      <c r="C10" s="8">
        <v>2.1800000000000002</v>
      </c>
      <c r="D10" s="17">
        <f t="shared" si="0"/>
        <v>2.18E-2</v>
      </c>
      <c r="E10" s="1">
        <v>2.35E-2</v>
      </c>
      <c r="F10" s="18">
        <f t="shared" si="1"/>
        <v>1.9583333333333332E-3</v>
      </c>
      <c r="H10" s="9">
        <v>5908.25</v>
      </c>
      <c r="I10" s="10">
        <f t="shared" si="2"/>
        <v>7.0476711594105651E-2</v>
      </c>
      <c r="K10" s="12">
        <v>12.740335999999999</v>
      </c>
      <c r="L10" s="10">
        <f t="shared" si="3"/>
        <v>-1.9122676877581804E-2</v>
      </c>
      <c r="N10" s="12">
        <v>10.216842</v>
      </c>
      <c r="O10" s="10">
        <f t="shared" si="4"/>
        <v>0.22643685115001386</v>
      </c>
      <c r="Q10" s="12">
        <v>18.760000000000002</v>
      </c>
      <c r="R10" s="10">
        <f t="shared" si="5"/>
        <v>0.19795657726692217</v>
      </c>
      <c r="T10" s="12">
        <v>3.579949</v>
      </c>
      <c r="U10" s="10">
        <f t="shared" si="6"/>
        <v>0.18654432933106449</v>
      </c>
      <c r="W10" s="12">
        <v>74.314835000000002</v>
      </c>
      <c r="X10" s="10">
        <f t="shared" si="7"/>
        <v>6.6805438530646105E-2</v>
      </c>
      <c r="Z10" s="12">
        <v>15.16414</v>
      </c>
      <c r="AA10" s="10">
        <f t="shared" si="8"/>
        <v>-3.800846499059396E-2</v>
      </c>
      <c r="AC10" s="12">
        <v>13.29</v>
      </c>
      <c r="AD10" s="10">
        <f t="shared" si="9"/>
        <v>0.10290456431535257</v>
      </c>
      <c r="AF10" s="12">
        <v>20.65</v>
      </c>
      <c r="AG10" s="10">
        <f t="shared" si="10"/>
        <v>0.13274821722435534</v>
      </c>
      <c r="AI10" s="12">
        <v>5.7660970000000002</v>
      </c>
      <c r="AJ10" s="10">
        <f t="shared" si="11"/>
        <v>0.24230001320702571</v>
      </c>
      <c r="AL10" s="12">
        <v>72.440002000000007</v>
      </c>
      <c r="AM10" s="10">
        <f t="shared" si="12"/>
        <v>-5.2700391621545675E-2</v>
      </c>
      <c r="AO10" s="12">
        <v>28.330777999999999</v>
      </c>
      <c r="AP10" s="10">
        <f t="shared" si="13"/>
        <v>2.9624159342047082E-2</v>
      </c>
      <c r="AR10" s="12">
        <v>33.044761999999999</v>
      </c>
      <c r="AS10" s="10">
        <f t="shared" si="14"/>
        <v>-1.1168978449253549E-2</v>
      </c>
      <c r="AU10" s="12">
        <v>17.122087000000001</v>
      </c>
      <c r="AV10" s="10">
        <f t="shared" si="15"/>
        <v>0.16809331327623209</v>
      </c>
      <c r="AX10" s="12">
        <v>11.21</v>
      </c>
      <c r="AY10" s="10">
        <f t="shared" si="16"/>
        <v>0.13807106598984784</v>
      </c>
    </row>
    <row r="11" spans="1:51">
      <c r="A11" s="6">
        <v>8</v>
      </c>
      <c r="B11" s="7">
        <v>43647</v>
      </c>
      <c r="C11" s="8">
        <v>2.0099999999999998</v>
      </c>
      <c r="D11" s="17">
        <f t="shared" si="0"/>
        <v>2.0099999999999996E-2</v>
      </c>
      <c r="E11" s="1">
        <v>2.18E-2</v>
      </c>
      <c r="F11" s="18">
        <f t="shared" si="1"/>
        <v>1.8166666666666667E-3</v>
      </c>
      <c r="H11" s="9">
        <v>5993.17</v>
      </c>
      <c r="I11" s="10">
        <f t="shared" si="2"/>
        <v>1.4373122328946823E-2</v>
      </c>
      <c r="K11" s="12">
        <v>12.964022999999999</v>
      </c>
      <c r="L11" s="10">
        <f t="shared" si="3"/>
        <v>1.7557386241618744E-2</v>
      </c>
      <c r="N11" s="12">
        <v>10.207267</v>
      </c>
      <c r="O11" s="10">
        <f t="shared" si="4"/>
        <v>-9.3717804386129187E-4</v>
      </c>
      <c r="Q11" s="12">
        <v>19.049999</v>
      </c>
      <c r="R11" s="10">
        <f t="shared" si="5"/>
        <v>1.5458368869935932E-2</v>
      </c>
      <c r="T11" s="12">
        <v>3.7091219999999998</v>
      </c>
      <c r="U11" s="10">
        <f t="shared" si="6"/>
        <v>3.6082357597831634E-2</v>
      </c>
      <c r="W11" s="12">
        <v>74.800528999999997</v>
      </c>
      <c r="X11" s="10">
        <f t="shared" si="7"/>
        <v>6.5356264331340461E-3</v>
      </c>
      <c r="Z11" s="12">
        <v>16.455245999999999</v>
      </c>
      <c r="AA11" s="10">
        <f t="shared" si="8"/>
        <v>8.5142052236394497E-2</v>
      </c>
      <c r="AC11" s="12">
        <v>14.67</v>
      </c>
      <c r="AD11" s="10">
        <f t="shared" si="9"/>
        <v>0.10383747178329578</v>
      </c>
      <c r="AF11" s="12">
        <v>18.59</v>
      </c>
      <c r="AG11" s="10">
        <f t="shared" si="10"/>
        <v>-9.9757869249394615E-2</v>
      </c>
      <c r="AI11" s="12">
        <v>6.2547550000000003</v>
      </c>
      <c r="AJ11" s="10">
        <f t="shared" si="11"/>
        <v>8.4746753306439354E-2</v>
      </c>
      <c r="AL11" s="12">
        <v>78.660004000000001</v>
      </c>
      <c r="AM11" s="10">
        <f t="shared" si="12"/>
        <v>8.5864188684036669E-2</v>
      </c>
      <c r="AO11" s="12">
        <v>29.442308000000001</v>
      </c>
      <c r="AP11" s="10">
        <f t="shared" si="13"/>
        <v>3.9234009034273674E-2</v>
      </c>
      <c r="AR11" s="12">
        <v>34.084896000000001</v>
      </c>
      <c r="AS11" s="10">
        <f t="shared" si="14"/>
        <v>3.147651661101393E-2</v>
      </c>
      <c r="AU11" s="12">
        <v>18.299479999999999</v>
      </c>
      <c r="AV11" s="10">
        <f t="shared" si="15"/>
        <v>6.8764572916841182E-2</v>
      </c>
      <c r="AX11" s="12">
        <v>14.6</v>
      </c>
      <c r="AY11" s="10">
        <f t="shared" si="16"/>
        <v>0.30240856378233705</v>
      </c>
    </row>
    <row r="12" spans="1:51">
      <c r="A12" s="6">
        <v>9</v>
      </c>
      <c r="B12" s="7">
        <v>43678</v>
      </c>
      <c r="C12" s="8">
        <v>2.1</v>
      </c>
      <c r="D12" s="17">
        <f t="shared" si="0"/>
        <v>2.1000000000000001E-2</v>
      </c>
      <c r="E12" s="1">
        <v>2.0099999999999996E-2</v>
      </c>
      <c r="F12" s="18">
        <f t="shared" si="1"/>
        <v>1.6749999999999996E-3</v>
      </c>
      <c r="H12" s="9">
        <v>5898.23</v>
      </c>
      <c r="I12" s="10">
        <f t="shared" si="2"/>
        <v>-1.5841366088397375E-2</v>
      </c>
      <c r="K12" s="12">
        <v>13.771497</v>
      </c>
      <c r="L12" s="10">
        <f t="shared" si="3"/>
        <v>6.2285758055196365E-2</v>
      </c>
      <c r="N12" s="12">
        <v>7.6447130000000003</v>
      </c>
      <c r="O12" s="10">
        <f t="shared" si="4"/>
        <v>-0.25105192212567767</v>
      </c>
      <c r="Q12" s="12">
        <v>15.33</v>
      </c>
      <c r="R12" s="10">
        <f t="shared" si="5"/>
        <v>-0.19527554830842772</v>
      </c>
      <c r="T12" s="12">
        <v>4.5856560000000002</v>
      </c>
      <c r="U12" s="10">
        <f t="shared" si="6"/>
        <v>0.23631846027173017</v>
      </c>
      <c r="W12" s="12">
        <v>70.144203000000005</v>
      </c>
      <c r="X12" s="10">
        <f t="shared" si="7"/>
        <v>-6.2249907350254076E-2</v>
      </c>
      <c r="Z12" s="12">
        <v>13.50207</v>
      </c>
      <c r="AA12" s="10">
        <f t="shared" si="8"/>
        <v>-0.17946714379110462</v>
      </c>
      <c r="AC12" s="12">
        <v>13.89</v>
      </c>
      <c r="AD12" s="10">
        <f t="shared" si="9"/>
        <v>-5.3169734151329202E-2</v>
      </c>
      <c r="AF12" s="12">
        <v>18.290001</v>
      </c>
      <c r="AG12" s="10">
        <f t="shared" si="10"/>
        <v>-1.6137654653039252E-2</v>
      </c>
      <c r="AI12" s="12">
        <v>6.7322179999999996</v>
      </c>
      <c r="AJ12" s="10">
        <f t="shared" si="11"/>
        <v>7.6336003568484981E-2</v>
      </c>
      <c r="AL12" s="12">
        <v>70.610000999999997</v>
      </c>
      <c r="AM12" s="10">
        <f t="shared" si="12"/>
        <v>-0.10233921422124519</v>
      </c>
      <c r="AO12" s="12">
        <v>25.760908000000001</v>
      </c>
      <c r="AP12" s="10">
        <f t="shared" si="13"/>
        <v>-0.12503775179581708</v>
      </c>
      <c r="AR12" s="12">
        <v>35.237217000000001</v>
      </c>
      <c r="AS12" s="10">
        <f t="shared" si="14"/>
        <v>3.38073790807518E-2</v>
      </c>
      <c r="AU12" s="12">
        <v>17.720762000000001</v>
      </c>
      <c r="AV12" s="10">
        <f t="shared" si="15"/>
        <v>-3.1624833055365426E-2</v>
      </c>
      <c r="AX12" s="12">
        <v>9.8000000000000007</v>
      </c>
      <c r="AY12" s="10">
        <f t="shared" si="16"/>
        <v>-0.32876712328767116</v>
      </c>
    </row>
    <row r="13" spans="1:51">
      <c r="A13" s="6">
        <v>10</v>
      </c>
      <c r="B13" s="7">
        <v>43709</v>
      </c>
      <c r="C13" s="8">
        <v>1.91</v>
      </c>
      <c r="D13" s="17">
        <f t="shared" si="0"/>
        <v>1.9099999999999999E-2</v>
      </c>
      <c r="E13" s="1">
        <v>2.1000000000000001E-2</v>
      </c>
      <c r="F13" s="18">
        <f t="shared" si="1"/>
        <v>1.75E-3</v>
      </c>
      <c r="H13" s="9">
        <v>6008.59</v>
      </c>
      <c r="I13" s="10">
        <f t="shared" si="2"/>
        <v>1.8710697955149357E-2</v>
      </c>
      <c r="K13" s="12">
        <v>14.490074999999999</v>
      </c>
      <c r="L13" s="10">
        <f t="shared" si="3"/>
        <v>5.2178641145548599E-2</v>
      </c>
      <c r="N13" s="12">
        <v>6.9514889999999996</v>
      </c>
      <c r="O13" s="10">
        <f t="shared" si="4"/>
        <v>-9.0680186424264814E-2</v>
      </c>
      <c r="Q13" s="12">
        <v>16.704999999999998</v>
      </c>
      <c r="R13" s="10">
        <f t="shared" si="5"/>
        <v>8.9693411611219714E-2</v>
      </c>
      <c r="T13" s="12">
        <v>4.2442700000000002</v>
      </c>
      <c r="U13" s="10">
        <f t="shared" si="6"/>
        <v>-7.444649140711819E-2</v>
      </c>
      <c r="W13" s="12">
        <v>76.170035999999996</v>
      </c>
      <c r="X13" s="10">
        <f t="shared" si="7"/>
        <v>8.5906357792674484E-2</v>
      </c>
      <c r="Z13" s="12">
        <v>14.844583</v>
      </c>
      <c r="AA13" s="10">
        <f t="shared" si="8"/>
        <v>9.943016144931853E-2</v>
      </c>
      <c r="AC13" s="12">
        <v>14.01</v>
      </c>
      <c r="AD13" s="10">
        <f t="shared" si="9"/>
        <v>8.63930885529152E-3</v>
      </c>
      <c r="AF13" s="12">
        <v>16.129999000000002</v>
      </c>
      <c r="AG13" s="10">
        <f t="shared" si="10"/>
        <v>-0.11809742383283624</v>
      </c>
      <c r="AI13" s="12">
        <v>5.5385619999999998</v>
      </c>
      <c r="AJ13" s="10">
        <f t="shared" si="11"/>
        <v>-0.17730501299868778</v>
      </c>
      <c r="AL13" s="12">
        <v>57.869999</v>
      </c>
      <c r="AM13" s="10">
        <f t="shared" si="12"/>
        <v>-0.18042772722804518</v>
      </c>
      <c r="AO13" s="12">
        <v>30.331305</v>
      </c>
      <c r="AP13" s="10">
        <f t="shared" si="13"/>
        <v>0.17741599015065773</v>
      </c>
      <c r="AR13" s="12">
        <v>35.763255999999998</v>
      </c>
      <c r="AS13" s="10">
        <f t="shared" si="14"/>
        <v>1.4928505846531446E-2</v>
      </c>
      <c r="AU13" s="12">
        <v>19.377407000000002</v>
      </c>
      <c r="AV13" s="10">
        <f t="shared" si="15"/>
        <v>9.3486104039995632E-2</v>
      </c>
      <c r="AX13" s="12">
        <v>11.39</v>
      </c>
      <c r="AY13" s="10">
        <f t="shared" si="16"/>
        <v>0.16224489795918365</v>
      </c>
    </row>
    <row r="14" spans="1:51">
      <c r="A14" s="6">
        <v>11</v>
      </c>
      <c r="B14" s="7">
        <v>43739</v>
      </c>
      <c r="C14" s="8">
        <v>1.59</v>
      </c>
      <c r="D14" s="17">
        <f t="shared" si="0"/>
        <v>1.5900000000000001E-2</v>
      </c>
      <c r="E14" s="1">
        <v>1.9099999999999999E-2</v>
      </c>
      <c r="F14" s="18">
        <f t="shared" si="1"/>
        <v>1.5916666666666666E-3</v>
      </c>
      <c r="H14" s="9">
        <v>6138.73</v>
      </c>
      <c r="I14" s="10">
        <f t="shared" si="2"/>
        <v>2.1658991543773067E-2</v>
      </c>
      <c r="K14" s="12">
        <v>15.571246</v>
      </c>
      <c r="L14" s="10">
        <f t="shared" si="3"/>
        <v>7.4614589641530588E-2</v>
      </c>
      <c r="N14" s="12">
        <v>6.9611169999999998</v>
      </c>
      <c r="O14" s="10">
        <f t="shared" si="4"/>
        <v>1.3850270064442586E-3</v>
      </c>
      <c r="Q14" s="12">
        <v>15.54</v>
      </c>
      <c r="R14" s="10">
        <f t="shared" si="5"/>
        <v>-6.973959892247826E-2</v>
      </c>
      <c r="T14" s="12">
        <v>4.4749359999999996</v>
      </c>
      <c r="U14" s="10">
        <f t="shared" si="6"/>
        <v>5.4347626329144791E-2</v>
      </c>
      <c r="W14" s="12">
        <v>70.782653999999994</v>
      </c>
      <c r="X14" s="10">
        <f t="shared" si="7"/>
        <v>-7.072836357855998E-2</v>
      </c>
      <c r="Z14" s="12">
        <v>13.903971</v>
      </c>
      <c r="AA14" s="10">
        <f t="shared" si="8"/>
        <v>-6.3363989409470092E-2</v>
      </c>
      <c r="AC14" s="12">
        <v>15.96</v>
      </c>
      <c r="AD14" s="10">
        <f t="shared" si="9"/>
        <v>0.13918629550321207</v>
      </c>
      <c r="AF14" s="12">
        <v>17.43</v>
      </c>
      <c r="AG14" s="10">
        <f t="shared" si="10"/>
        <v>8.0595231283027244E-2</v>
      </c>
      <c r="AI14" s="12">
        <v>5.2029839999999998</v>
      </c>
      <c r="AJ14" s="10">
        <f t="shared" si="11"/>
        <v>-6.0589373198313923E-2</v>
      </c>
      <c r="AL14" s="12">
        <v>63.66</v>
      </c>
      <c r="AM14" s="10">
        <f t="shared" si="12"/>
        <v>0.10005185934079586</v>
      </c>
      <c r="AO14" s="12">
        <v>32.340183000000003</v>
      </c>
      <c r="AP14" s="10">
        <f t="shared" si="13"/>
        <v>6.6231176007758408E-2</v>
      </c>
      <c r="AR14" s="12">
        <v>36.393180999999998</v>
      </c>
      <c r="AS14" s="10">
        <f t="shared" si="14"/>
        <v>1.7613748591571197E-2</v>
      </c>
      <c r="AU14" s="12">
        <v>20.186045</v>
      </c>
      <c r="AV14" s="10">
        <f t="shared" si="15"/>
        <v>4.1730970506012405E-2</v>
      </c>
      <c r="AX14" s="12">
        <v>11.94</v>
      </c>
      <c r="AY14" s="10">
        <f t="shared" si="16"/>
        <v>4.8287971905179888E-2</v>
      </c>
    </row>
    <row r="15" spans="1:51">
      <c r="A15" s="6">
        <v>12</v>
      </c>
      <c r="B15" s="7">
        <v>43770</v>
      </c>
      <c r="C15" s="8">
        <v>1.62</v>
      </c>
      <c r="D15" s="17">
        <f t="shared" si="0"/>
        <v>1.6200000000000003E-2</v>
      </c>
      <c r="E15" s="1">
        <v>1.5900000000000001E-2</v>
      </c>
      <c r="F15" s="18">
        <f t="shared" si="1"/>
        <v>1.325E-3</v>
      </c>
      <c r="H15" s="9">
        <v>6361.56</v>
      </c>
      <c r="I15" s="10">
        <f t="shared" si="2"/>
        <v>3.6299039052051625E-2</v>
      </c>
      <c r="K15" s="12">
        <v>15.593781999999999</v>
      </c>
      <c r="L15" s="10">
        <f t="shared" si="3"/>
        <v>1.4472830241073051E-3</v>
      </c>
      <c r="N15" s="12">
        <v>7.8076720000000002</v>
      </c>
      <c r="O15" s="10">
        <f t="shared" si="4"/>
        <v>0.12161194819739424</v>
      </c>
      <c r="Q15" s="12">
        <v>13.88</v>
      </c>
      <c r="R15" s="10">
        <f t="shared" si="5"/>
        <v>-0.10682110682110672</v>
      </c>
      <c r="T15" s="12">
        <v>3.9951500000000002</v>
      </c>
      <c r="U15" s="10">
        <f t="shared" si="6"/>
        <v>-0.10721628197587617</v>
      </c>
      <c r="W15" s="12">
        <v>76.158660999999995</v>
      </c>
      <c r="X15" s="10">
        <f t="shared" si="7"/>
        <v>7.5950910232894089E-2</v>
      </c>
      <c r="Z15" s="12">
        <v>14.414649000000001</v>
      </c>
      <c r="AA15" s="10">
        <f t="shared" si="8"/>
        <v>3.6728931612414931E-2</v>
      </c>
      <c r="AC15" s="12">
        <v>15.02</v>
      </c>
      <c r="AD15" s="10">
        <f t="shared" si="9"/>
        <v>-5.8897243107769504E-2</v>
      </c>
      <c r="AF15" s="12">
        <v>19.149999999999999</v>
      </c>
      <c r="AG15" s="10">
        <f t="shared" si="10"/>
        <v>9.8680436029833563E-2</v>
      </c>
      <c r="AI15" s="12">
        <v>5.4229609999999999</v>
      </c>
      <c r="AJ15" s="10">
        <f t="shared" si="11"/>
        <v>4.2279007584878237E-2</v>
      </c>
      <c r="AL15" s="12">
        <v>73.919998000000007</v>
      </c>
      <c r="AM15" s="10">
        <f t="shared" si="12"/>
        <v>0.16116867734841361</v>
      </c>
      <c r="AO15" s="12">
        <v>34.385086000000001</v>
      </c>
      <c r="AP15" s="10">
        <f t="shared" si="13"/>
        <v>6.3231027480580362E-2</v>
      </c>
      <c r="AR15" s="12">
        <v>37.023262000000003</v>
      </c>
      <c r="AS15" s="10">
        <f t="shared" si="14"/>
        <v>1.7313160946277384E-2</v>
      </c>
      <c r="AU15" s="12">
        <v>20.745106</v>
      </c>
      <c r="AV15" s="10">
        <f t="shared" si="15"/>
        <v>2.7695420276730772E-2</v>
      </c>
      <c r="AX15" s="12">
        <v>11.7</v>
      </c>
      <c r="AY15" s="10">
        <f t="shared" si="16"/>
        <v>-2.0100502512562832E-2</v>
      </c>
    </row>
    <row r="16" spans="1:51">
      <c r="A16" s="6">
        <v>13</v>
      </c>
      <c r="B16" s="7">
        <v>43800</v>
      </c>
      <c r="C16" s="8">
        <v>1.48</v>
      </c>
      <c r="D16" s="17">
        <f t="shared" si="0"/>
        <v>1.4800000000000001E-2</v>
      </c>
      <c r="E16" s="1">
        <v>1.6200000000000003E-2</v>
      </c>
      <c r="F16" s="18">
        <f t="shared" si="1"/>
        <v>1.3500000000000003E-3</v>
      </c>
      <c r="H16" s="9">
        <v>6553.57</v>
      </c>
      <c r="I16" s="10">
        <f t="shared" si="2"/>
        <v>3.0182848232194508E-2</v>
      </c>
      <c r="K16" s="12">
        <v>15.856680000000001</v>
      </c>
      <c r="L16" s="10">
        <f t="shared" si="3"/>
        <v>1.6859155784017095E-2</v>
      </c>
      <c r="N16" s="12">
        <v>8.2083159999999999</v>
      </c>
      <c r="O16" s="10">
        <f t="shared" si="4"/>
        <v>5.1314143319545154E-2</v>
      </c>
      <c r="Q16" s="12">
        <v>13.81</v>
      </c>
      <c r="R16" s="10">
        <f t="shared" si="5"/>
        <v>-5.0432276657060718E-3</v>
      </c>
      <c r="T16" s="12">
        <v>4.373443</v>
      </c>
      <c r="U16" s="10">
        <f t="shared" si="6"/>
        <v>9.4688059271867075E-2</v>
      </c>
      <c r="W16" s="12">
        <v>85.723656000000005</v>
      </c>
      <c r="X16" s="10">
        <f t="shared" si="7"/>
        <v>0.12559300379506425</v>
      </c>
      <c r="Z16" s="12">
        <v>15.343225</v>
      </c>
      <c r="AA16" s="10">
        <f t="shared" si="8"/>
        <v>6.4418911622475136E-2</v>
      </c>
      <c r="AC16" s="12">
        <v>15</v>
      </c>
      <c r="AD16" s="10">
        <f t="shared" si="9"/>
        <v>-1.3315579227696122E-3</v>
      </c>
      <c r="AF16" s="12">
        <v>21.110001</v>
      </c>
      <c r="AG16" s="10">
        <f t="shared" si="10"/>
        <v>0.10234992167101838</v>
      </c>
      <c r="AI16" s="12">
        <v>5.7577119999999997</v>
      </c>
      <c r="AJ16" s="10">
        <f t="shared" si="11"/>
        <v>6.1728454252206459E-2</v>
      </c>
      <c r="AL16" s="12">
        <v>74.680000000000007</v>
      </c>
      <c r="AM16" s="10">
        <f t="shared" si="12"/>
        <v>1.0281412615839087E-2</v>
      </c>
      <c r="AO16" s="12">
        <v>37.232227000000002</v>
      </c>
      <c r="AP16" s="10">
        <f t="shared" si="13"/>
        <v>8.2801625099905241E-2</v>
      </c>
      <c r="AR16" s="12">
        <v>36.880443999999997</v>
      </c>
      <c r="AS16" s="10">
        <f t="shared" si="14"/>
        <v>-3.8575207122485706E-3</v>
      </c>
      <c r="AU16" s="12">
        <v>21.164404000000001</v>
      </c>
      <c r="AV16" s="10">
        <f t="shared" si="15"/>
        <v>2.0211899616227619E-2</v>
      </c>
      <c r="AX16" s="12">
        <v>13.55</v>
      </c>
      <c r="AY16" s="10">
        <f t="shared" si="16"/>
        <v>0.15811965811965825</v>
      </c>
    </row>
    <row r="17" spans="1:51">
      <c r="A17" s="6">
        <v>14</v>
      </c>
      <c r="B17" s="7">
        <v>43831</v>
      </c>
      <c r="C17" s="8">
        <v>1.56</v>
      </c>
      <c r="D17" s="17">
        <f t="shared" si="0"/>
        <v>1.5600000000000001E-2</v>
      </c>
      <c r="E17" s="1">
        <v>1.4800000000000001E-2</v>
      </c>
      <c r="F17" s="18">
        <f t="shared" si="1"/>
        <v>1.2333333333333335E-3</v>
      </c>
      <c r="H17" s="9">
        <v>6551</v>
      </c>
      <c r="I17" s="10">
        <f t="shared" si="2"/>
        <v>-3.9215267403868565E-4</v>
      </c>
      <c r="K17" s="12">
        <v>16.841635</v>
      </c>
      <c r="L17" s="10">
        <f t="shared" si="3"/>
        <v>6.2116092397651923E-2</v>
      </c>
      <c r="N17" s="12">
        <v>6.859807</v>
      </c>
      <c r="O17" s="10">
        <f t="shared" si="4"/>
        <v>-0.16428570732413322</v>
      </c>
      <c r="Q17" s="12">
        <v>17.030000999999999</v>
      </c>
      <c r="R17" s="10">
        <f t="shared" si="5"/>
        <v>0.23316444605358422</v>
      </c>
      <c r="T17" s="12">
        <v>4.6779229999999998</v>
      </c>
      <c r="U17" s="10">
        <f t="shared" si="6"/>
        <v>6.9620205407958866E-2</v>
      </c>
      <c r="W17" s="12">
        <v>71.748435999999998</v>
      </c>
      <c r="X17" s="10">
        <f t="shared" si="7"/>
        <v>-0.16302641128605161</v>
      </c>
      <c r="Z17" s="12">
        <v>15.108912</v>
      </c>
      <c r="AA17" s="10">
        <f t="shared" si="8"/>
        <v>-1.5271430875842609E-2</v>
      </c>
      <c r="AC17" s="12">
        <v>14.1</v>
      </c>
      <c r="AD17" s="10">
        <f t="shared" si="9"/>
        <v>-6.0000000000000026E-2</v>
      </c>
      <c r="AF17" s="12">
        <v>22.24</v>
      </c>
      <c r="AG17" s="10">
        <f t="shared" si="10"/>
        <v>5.3529083205633099E-2</v>
      </c>
      <c r="AI17" s="12">
        <v>6.0361399999999996</v>
      </c>
      <c r="AJ17" s="10">
        <f t="shared" si="11"/>
        <v>4.8357403079556584E-2</v>
      </c>
      <c r="AL17" s="12">
        <v>80.790001000000004</v>
      </c>
      <c r="AM17" s="10">
        <f t="shared" si="12"/>
        <v>8.181576057846808E-2</v>
      </c>
      <c r="AO17" s="12">
        <v>33.529926000000003</v>
      </c>
      <c r="AP17" s="10">
        <f t="shared" si="13"/>
        <v>-9.9438075514526658E-2</v>
      </c>
      <c r="AR17" s="12">
        <v>35.088504999999998</v>
      </c>
      <c r="AS17" s="10">
        <f t="shared" si="14"/>
        <v>-4.8587782728429174E-2</v>
      </c>
      <c r="AU17" s="12">
        <v>21.394307999999999</v>
      </c>
      <c r="AV17" s="10">
        <f t="shared" si="15"/>
        <v>1.086276750339852E-2</v>
      </c>
      <c r="AX17" s="12">
        <v>14.63</v>
      </c>
      <c r="AY17" s="10">
        <f t="shared" si="16"/>
        <v>7.9704797047970483E-2</v>
      </c>
    </row>
    <row r="18" spans="1:51">
      <c r="A18" s="6">
        <v>15</v>
      </c>
      <c r="B18" s="7">
        <v>43862</v>
      </c>
      <c r="C18" s="8">
        <v>1.45</v>
      </c>
      <c r="D18" s="17">
        <f t="shared" si="0"/>
        <v>1.4499999999999999E-2</v>
      </c>
      <c r="E18" s="1">
        <v>1.5600000000000001E-2</v>
      </c>
      <c r="F18" s="18">
        <f t="shared" si="1"/>
        <v>1.3000000000000002E-3</v>
      </c>
      <c r="H18" s="9">
        <v>6011.73</v>
      </c>
      <c r="I18" s="10">
        <f t="shared" si="2"/>
        <v>-8.2318729964890924E-2</v>
      </c>
      <c r="K18" s="12">
        <v>16.066084</v>
      </c>
      <c r="L18" s="10">
        <f t="shared" si="3"/>
        <v>-4.6049626416912619E-2</v>
      </c>
      <c r="N18" s="12">
        <v>5.7182630000000003</v>
      </c>
      <c r="O18" s="10">
        <f t="shared" si="4"/>
        <v>-0.16641051271559093</v>
      </c>
      <c r="Q18" s="12">
        <v>19.34</v>
      </c>
      <c r="R18" s="10">
        <f t="shared" si="5"/>
        <v>0.13564291628638198</v>
      </c>
      <c r="T18" s="12">
        <v>4.6317890000000004</v>
      </c>
      <c r="U18" s="10">
        <f t="shared" si="6"/>
        <v>-9.8620691276875352E-3</v>
      </c>
      <c r="W18" s="12">
        <v>62.262112000000002</v>
      </c>
      <c r="X18" s="10">
        <f t="shared" si="7"/>
        <v>-0.13221645695524284</v>
      </c>
      <c r="Z18" s="12">
        <v>12.603538</v>
      </c>
      <c r="AA18" s="10">
        <f t="shared" si="8"/>
        <v>-0.1658209406474801</v>
      </c>
      <c r="AC18" s="12">
        <v>13.19</v>
      </c>
      <c r="AD18" s="10">
        <f t="shared" si="9"/>
        <v>-6.4539007092198591E-2</v>
      </c>
      <c r="AF18" s="12">
        <v>22.43</v>
      </c>
      <c r="AG18" s="10">
        <f t="shared" si="10"/>
        <v>8.5431654676259572E-3</v>
      </c>
      <c r="AI18" s="12">
        <v>5.5858249999999998</v>
      </c>
      <c r="AJ18" s="10">
        <f t="shared" si="11"/>
        <v>-7.4603140417551589E-2</v>
      </c>
      <c r="AL18" s="12">
        <v>67.489998</v>
      </c>
      <c r="AM18" s="10">
        <f t="shared" si="12"/>
        <v>-0.16462436979051409</v>
      </c>
      <c r="AO18" s="12">
        <v>31.565075</v>
      </c>
      <c r="AP18" s="10">
        <f t="shared" si="13"/>
        <v>-5.8599920560516681E-2</v>
      </c>
      <c r="AR18" s="12">
        <v>32.281424999999999</v>
      </c>
      <c r="AS18" s="10">
        <f t="shared" si="14"/>
        <v>-7.9999988600255242E-2</v>
      </c>
      <c r="AU18" s="12">
        <v>16.959633</v>
      </c>
      <c r="AV18" s="10">
        <f t="shared" si="15"/>
        <v>-0.20728293712514556</v>
      </c>
      <c r="AX18" s="12">
        <v>11.79</v>
      </c>
      <c r="AY18" s="10">
        <f t="shared" si="16"/>
        <v>-0.19412166780587845</v>
      </c>
    </row>
    <row r="19" spans="1:51">
      <c r="A19" s="6">
        <v>16</v>
      </c>
      <c r="B19" s="7">
        <v>43891</v>
      </c>
      <c r="C19" s="8">
        <v>0.05</v>
      </c>
      <c r="D19" s="17">
        <f t="shared" si="0"/>
        <v>5.0000000000000001E-4</v>
      </c>
      <c r="E19" s="1">
        <v>1.4499999999999999E-2</v>
      </c>
      <c r="F19" s="18">
        <f t="shared" si="1"/>
        <v>1.2083333333333332E-3</v>
      </c>
      <c r="H19" s="9">
        <v>5269.2</v>
      </c>
      <c r="I19" s="10">
        <f t="shared" si="2"/>
        <v>-0.12351353104680346</v>
      </c>
      <c r="K19" s="12">
        <v>13.146359</v>
      </c>
      <c r="L19" s="10">
        <f t="shared" si="3"/>
        <v>-0.18173221302714462</v>
      </c>
      <c r="N19" s="12">
        <v>3.887632</v>
      </c>
      <c r="O19" s="10">
        <f t="shared" si="4"/>
        <v>-0.32013760122610663</v>
      </c>
      <c r="Q19" s="12">
        <v>10.1</v>
      </c>
      <c r="R19" s="10">
        <f t="shared" si="5"/>
        <v>-0.47776628748707345</v>
      </c>
      <c r="T19" s="12">
        <v>3.672215</v>
      </c>
      <c r="U19" s="10">
        <f t="shared" si="6"/>
        <v>-0.20717135430823819</v>
      </c>
      <c r="W19" s="12">
        <v>46.765770000000003</v>
      </c>
      <c r="X19" s="10">
        <f t="shared" si="7"/>
        <v>-0.24888879452081544</v>
      </c>
      <c r="Z19" s="12">
        <v>6.1918290000000002</v>
      </c>
      <c r="AA19" s="10">
        <f t="shared" si="8"/>
        <v>-0.50872294747712898</v>
      </c>
      <c r="AC19" s="12">
        <v>11.21</v>
      </c>
      <c r="AD19" s="10">
        <f t="shared" si="9"/>
        <v>-0.15011372251705829</v>
      </c>
      <c r="AF19" s="12">
        <v>17.799999</v>
      </c>
      <c r="AG19" s="10">
        <f t="shared" si="10"/>
        <v>-0.20642001783325903</v>
      </c>
      <c r="AI19" s="12">
        <v>4.7905870000000004</v>
      </c>
      <c r="AJ19" s="10">
        <f t="shared" si="11"/>
        <v>-0.14236715256922647</v>
      </c>
      <c r="AL19" s="12">
        <v>48.700001</v>
      </c>
      <c r="AM19" s="10">
        <f t="shared" si="12"/>
        <v>-0.27841158033520758</v>
      </c>
      <c r="AO19" s="12">
        <v>13.954124999999999</v>
      </c>
      <c r="AP19" s="10">
        <f t="shared" si="13"/>
        <v>-0.55792517521342821</v>
      </c>
      <c r="AR19" s="12">
        <v>25.796396000000001</v>
      </c>
      <c r="AS19" s="10">
        <f t="shared" si="14"/>
        <v>-0.20089041918068976</v>
      </c>
      <c r="AU19" s="12">
        <v>10.21316</v>
      </c>
      <c r="AV19" s="10">
        <f t="shared" si="15"/>
        <v>-0.39779593107940486</v>
      </c>
      <c r="AX19" s="12">
        <v>8.81</v>
      </c>
      <c r="AY19" s="10">
        <f t="shared" si="16"/>
        <v>-0.25275657336726032</v>
      </c>
    </row>
    <row r="20" spans="1:51">
      <c r="A20" s="6">
        <v>17</v>
      </c>
      <c r="B20" s="7">
        <v>43922</v>
      </c>
      <c r="C20" s="8">
        <v>0.1</v>
      </c>
      <c r="D20" s="17">
        <f t="shared" si="0"/>
        <v>1E-3</v>
      </c>
      <c r="E20" s="1">
        <v>5.0000000000000001E-4</v>
      </c>
      <c r="F20" s="18">
        <f t="shared" si="1"/>
        <v>4.1666666666666665E-5</v>
      </c>
      <c r="H20" s="9">
        <v>5944.68</v>
      </c>
      <c r="I20" s="10">
        <f t="shared" si="2"/>
        <v>0.12819403324982928</v>
      </c>
      <c r="K20" s="12">
        <v>13.196047</v>
      </c>
      <c r="L20" s="10">
        <f t="shared" si="3"/>
        <v>3.7796016372289645E-3</v>
      </c>
      <c r="N20" s="12">
        <v>4.3108430000000002</v>
      </c>
      <c r="O20" s="10">
        <f t="shared" si="4"/>
        <v>0.10886086954732346</v>
      </c>
      <c r="Q20" s="12">
        <v>14.03</v>
      </c>
      <c r="R20" s="10">
        <f t="shared" si="5"/>
        <v>0.38910891089108912</v>
      </c>
      <c r="T20" s="12">
        <v>6.0988300000000004</v>
      </c>
      <c r="U20" s="10">
        <f t="shared" si="6"/>
        <v>0.66080417404754366</v>
      </c>
      <c r="W20" s="12">
        <v>50.588318000000001</v>
      </c>
      <c r="X20" s="10">
        <f t="shared" si="7"/>
        <v>8.173816019708427E-2</v>
      </c>
      <c r="Z20" s="12">
        <v>7.1417120000000001</v>
      </c>
      <c r="AA20" s="10">
        <f t="shared" si="8"/>
        <v>0.15340911384988179</v>
      </c>
      <c r="AC20" s="12">
        <v>12.08</v>
      </c>
      <c r="AD20" s="10">
        <f t="shared" si="9"/>
        <v>7.7609277430865223E-2</v>
      </c>
      <c r="AF20" s="12">
        <v>16.969999000000001</v>
      </c>
      <c r="AG20" s="10">
        <f t="shared" si="10"/>
        <v>-4.6629216102764853E-2</v>
      </c>
      <c r="AI20" s="12">
        <v>7.7619379999999998</v>
      </c>
      <c r="AJ20" s="10">
        <f t="shared" si="11"/>
        <v>0.62024779009336417</v>
      </c>
      <c r="AL20" s="12">
        <v>60.330002</v>
      </c>
      <c r="AM20" s="10">
        <f t="shared" si="12"/>
        <v>0.23880905053780183</v>
      </c>
      <c r="AO20" s="12">
        <v>17.303812000000001</v>
      </c>
      <c r="AP20" s="10">
        <f t="shared" si="13"/>
        <v>0.24004994938772595</v>
      </c>
      <c r="AR20" s="12">
        <v>26.020174000000001</v>
      </c>
      <c r="AS20" s="10">
        <f t="shared" si="14"/>
        <v>8.6747776704931712E-3</v>
      </c>
      <c r="AU20" s="12">
        <v>14.310414</v>
      </c>
      <c r="AV20" s="10">
        <f t="shared" si="15"/>
        <v>0.40117397553744377</v>
      </c>
      <c r="AX20" s="12">
        <v>8.7200000000000006</v>
      </c>
      <c r="AY20" s="10">
        <f t="shared" si="16"/>
        <v>-1.0215664018161165E-2</v>
      </c>
    </row>
    <row r="21" spans="1:51">
      <c r="A21" s="6">
        <v>18</v>
      </c>
      <c r="B21" s="7">
        <v>43952</v>
      </c>
      <c r="C21" s="8">
        <v>0.13</v>
      </c>
      <c r="D21" s="17">
        <f t="shared" si="0"/>
        <v>1.2999999999999999E-3</v>
      </c>
      <c r="E21" s="1">
        <v>1E-3</v>
      </c>
      <c r="F21" s="18">
        <f t="shared" si="1"/>
        <v>8.3333333333333331E-5</v>
      </c>
      <c r="H21" s="9">
        <v>6227.81</v>
      </c>
      <c r="I21" s="10">
        <f t="shared" si="2"/>
        <v>4.7627458500709895E-2</v>
      </c>
      <c r="K21" s="12">
        <v>13.919748999999999</v>
      </c>
      <c r="L21" s="10">
        <f t="shared" si="3"/>
        <v>5.4842332707666121E-2</v>
      </c>
      <c r="N21" s="12">
        <v>5.22</v>
      </c>
      <c r="O21" s="10">
        <f t="shared" si="4"/>
        <v>0.21090004901593482</v>
      </c>
      <c r="Q21" s="12">
        <v>16.700001</v>
      </c>
      <c r="R21" s="10">
        <f t="shared" si="5"/>
        <v>0.19030655737704927</v>
      </c>
      <c r="T21" s="12">
        <v>6.0434700000000001</v>
      </c>
      <c r="U21" s="10">
        <f t="shared" si="6"/>
        <v>-9.0771508633623651E-3</v>
      </c>
      <c r="W21" s="12">
        <v>48.846896999999998</v>
      </c>
      <c r="X21" s="10">
        <f t="shared" si="7"/>
        <v>-3.442338209386607E-2</v>
      </c>
      <c r="Z21" s="12">
        <v>7.8277380000000001</v>
      </c>
      <c r="AA21" s="10">
        <f t="shared" si="8"/>
        <v>9.605904018532252E-2</v>
      </c>
      <c r="AC21" s="12">
        <v>11.59</v>
      </c>
      <c r="AD21" s="10">
        <f t="shared" si="9"/>
        <v>-4.0562913907284788E-2</v>
      </c>
      <c r="AF21" s="12">
        <v>16.59</v>
      </c>
      <c r="AG21" s="10">
        <f t="shared" si="10"/>
        <v>-2.2392399669558114E-2</v>
      </c>
      <c r="AI21" s="12">
        <v>7.7907929999999999</v>
      </c>
      <c r="AJ21" s="10">
        <f t="shared" si="11"/>
        <v>3.717499418315384E-3</v>
      </c>
      <c r="AL21" s="12">
        <v>64.629997000000003</v>
      </c>
      <c r="AM21" s="10">
        <f t="shared" si="12"/>
        <v>7.1274570818015262E-2</v>
      </c>
      <c r="AO21" s="12">
        <v>14.862112</v>
      </c>
      <c r="AP21" s="10">
        <f t="shared" si="13"/>
        <v>-0.14110763570478002</v>
      </c>
      <c r="AR21" s="12">
        <v>25.055831999999999</v>
      </c>
      <c r="AS21" s="10">
        <f t="shared" si="14"/>
        <v>-3.7061320189480745E-2</v>
      </c>
      <c r="AU21" s="12">
        <v>15.309744999999999</v>
      </c>
      <c r="AV21" s="10">
        <f t="shared" si="15"/>
        <v>6.9832431123236532E-2</v>
      </c>
      <c r="AX21" s="12">
        <v>9.2100000000000009</v>
      </c>
      <c r="AY21" s="10">
        <f t="shared" si="16"/>
        <v>5.6192660550458733E-2</v>
      </c>
    </row>
    <row r="22" spans="1:51">
      <c r="A22" s="6">
        <v>19</v>
      </c>
      <c r="B22" s="7">
        <v>43983</v>
      </c>
      <c r="C22" s="8">
        <v>0.13</v>
      </c>
      <c r="D22" s="17">
        <f t="shared" si="0"/>
        <v>1.2999999999999999E-3</v>
      </c>
      <c r="E22" s="1">
        <v>1.2999999999999999E-3</v>
      </c>
      <c r="F22" s="18">
        <f t="shared" si="1"/>
        <v>1.0833333333333333E-4</v>
      </c>
      <c r="H22" s="9">
        <v>6351.67</v>
      </c>
      <c r="I22" s="10">
        <f t="shared" si="2"/>
        <v>1.9888211104706094E-2</v>
      </c>
      <c r="K22" s="12">
        <v>14.474076</v>
      </c>
      <c r="L22" s="10">
        <f t="shared" si="3"/>
        <v>3.9823060027878429E-2</v>
      </c>
      <c r="N22" s="12">
        <v>5.52</v>
      </c>
      <c r="O22" s="10">
        <f t="shared" si="4"/>
        <v>5.7471264367816063E-2</v>
      </c>
      <c r="Q22" s="12">
        <v>19.719999000000001</v>
      </c>
      <c r="R22" s="10">
        <f t="shared" si="5"/>
        <v>0.18083819276418014</v>
      </c>
      <c r="T22" s="12">
        <v>6.6616559999999998</v>
      </c>
      <c r="U22" s="10">
        <f t="shared" si="6"/>
        <v>0.10228990960491235</v>
      </c>
      <c r="W22" s="12">
        <v>53.061134000000003</v>
      </c>
      <c r="X22" s="10">
        <f t="shared" si="7"/>
        <v>8.6274405516485603E-2</v>
      </c>
      <c r="Z22" s="12">
        <v>11.099556</v>
      </c>
      <c r="AA22" s="10">
        <f t="shared" si="8"/>
        <v>0.4179774540231162</v>
      </c>
      <c r="AC22" s="12">
        <v>12.74</v>
      </c>
      <c r="AD22" s="10">
        <f t="shared" si="9"/>
        <v>9.9223468507333934E-2</v>
      </c>
      <c r="AF22" s="12">
        <v>23.190000999999999</v>
      </c>
      <c r="AG22" s="10">
        <f t="shared" si="10"/>
        <v>0.39783007836045803</v>
      </c>
      <c r="AI22" s="12">
        <v>9.0219310000000004</v>
      </c>
      <c r="AJ22" s="10">
        <f t="shared" si="11"/>
        <v>0.1580247350943608</v>
      </c>
      <c r="AL22" s="12">
        <v>60.57</v>
      </c>
      <c r="AM22" s="10">
        <f t="shared" si="12"/>
        <v>-6.2819080743574882E-2</v>
      </c>
      <c r="AO22" s="12">
        <v>14.27242</v>
      </c>
      <c r="AP22" s="10">
        <f t="shared" si="13"/>
        <v>-3.967753708221277E-2</v>
      </c>
      <c r="AR22" s="12">
        <v>26.165253</v>
      </c>
      <c r="AS22" s="10">
        <f t="shared" si="14"/>
        <v>4.4277954928816615E-2</v>
      </c>
      <c r="AU22" s="12">
        <v>17.510000000000002</v>
      </c>
      <c r="AV22" s="10">
        <f t="shared" si="15"/>
        <v>0.14371597959338983</v>
      </c>
      <c r="AX22" s="12">
        <v>9.67</v>
      </c>
      <c r="AY22" s="10">
        <f t="shared" si="16"/>
        <v>4.9945711183496097E-2</v>
      </c>
    </row>
    <row r="23" spans="1:51">
      <c r="A23" s="6">
        <v>20</v>
      </c>
      <c r="B23" s="7">
        <v>44013</v>
      </c>
      <c r="C23" s="8">
        <v>0.09</v>
      </c>
      <c r="D23" s="17">
        <f t="shared" si="0"/>
        <v>8.9999999999999998E-4</v>
      </c>
      <c r="E23" s="1">
        <v>1.2999999999999999E-3</v>
      </c>
      <c r="F23" s="18">
        <f t="shared" si="1"/>
        <v>1.0833333333333333E-4</v>
      </c>
      <c r="H23" s="9">
        <v>6709.81</v>
      </c>
      <c r="I23" s="10">
        <f t="shared" si="2"/>
        <v>5.6385171143966913E-2</v>
      </c>
      <c r="K23" s="12">
        <v>15.707475000000001</v>
      </c>
      <c r="L23" s="10">
        <f t="shared" si="3"/>
        <v>8.5214351506790506E-2</v>
      </c>
      <c r="N23" s="12">
        <v>5.18</v>
      </c>
      <c r="O23" s="10">
        <f t="shared" si="4"/>
        <v>-6.1594202898550707E-2</v>
      </c>
      <c r="Q23" s="12">
        <v>36.689999</v>
      </c>
      <c r="R23" s="10">
        <f t="shared" si="5"/>
        <v>0.86054771098112115</v>
      </c>
      <c r="T23" s="12">
        <v>8.645391</v>
      </c>
      <c r="U23" s="10">
        <f t="shared" si="6"/>
        <v>0.29778406450288042</v>
      </c>
      <c r="W23" s="12">
        <v>52.929363000000002</v>
      </c>
      <c r="X23" s="10">
        <f t="shared" si="7"/>
        <v>-2.4833807735809136E-3</v>
      </c>
      <c r="Z23" s="12">
        <v>11.759199000000001</v>
      </c>
      <c r="AA23" s="10">
        <f t="shared" si="8"/>
        <v>5.9429674484276745E-2</v>
      </c>
      <c r="AC23" s="12">
        <v>13.83</v>
      </c>
      <c r="AD23" s="10">
        <f t="shared" si="9"/>
        <v>8.555729984301412E-2</v>
      </c>
      <c r="AF23" s="12">
        <v>21.1</v>
      </c>
      <c r="AG23" s="10">
        <f t="shared" si="10"/>
        <v>-9.0125093138201995E-2</v>
      </c>
      <c r="AI23" s="12">
        <v>10.215078</v>
      </c>
      <c r="AJ23" s="10">
        <f t="shared" si="11"/>
        <v>0.13224962593928058</v>
      </c>
      <c r="AL23" s="12">
        <v>52.200001</v>
      </c>
      <c r="AM23" s="10">
        <f t="shared" si="12"/>
        <v>-0.13818720488690772</v>
      </c>
      <c r="AO23" s="12">
        <v>12.613906</v>
      </c>
      <c r="AP23" s="10">
        <f t="shared" si="13"/>
        <v>-0.11620411955365664</v>
      </c>
      <c r="AR23" s="12">
        <v>25.100883</v>
      </c>
      <c r="AS23" s="10">
        <f t="shared" si="14"/>
        <v>-4.0678758198898372E-2</v>
      </c>
      <c r="AU23" s="12">
        <v>19.049999</v>
      </c>
      <c r="AV23" s="10">
        <f t="shared" si="15"/>
        <v>8.7949685893774873E-2</v>
      </c>
      <c r="AX23" s="12">
        <v>11.11</v>
      </c>
      <c r="AY23" s="10">
        <f t="shared" si="16"/>
        <v>0.14891416752843842</v>
      </c>
    </row>
    <row r="24" spans="1:51">
      <c r="A24" s="6">
        <v>21</v>
      </c>
      <c r="B24" s="7">
        <v>44044</v>
      </c>
      <c r="C24" s="8">
        <v>0.08</v>
      </c>
      <c r="D24" s="17">
        <f t="shared" si="0"/>
        <v>8.0000000000000004E-4</v>
      </c>
      <c r="E24" s="1">
        <v>8.9999999999999998E-4</v>
      </c>
      <c r="F24" s="18">
        <f t="shared" si="1"/>
        <v>7.4999999999999993E-5</v>
      </c>
      <c r="H24" s="9">
        <v>7192.11</v>
      </c>
      <c r="I24" s="10">
        <f t="shared" si="2"/>
        <v>7.187982968221146E-2</v>
      </c>
      <c r="K24" s="12">
        <v>14.498004</v>
      </c>
      <c r="L24" s="10">
        <f t="shared" si="3"/>
        <v>-7.6999708737400543E-2</v>
      </c>
      <c r="N24" s="12">
        <v>6.58</v>
      </c>
      <c r="O24" s="10">
        <f t="shared" si="4"/>
        <v>0.27027027027027034</v>
      </c>
      <c r="Q24" s="12">
        <v>56.555</v>
      </c>
      <c r="R24" s="10">
        <f t="shared" si="5"/>
        <v>0.54142822407817448</v>
      </c>
      <c r="T24" s="12">
        <v>8.1932860000000005</v>
      </c>
      <c r="U24" s="10">
        <f t="shared" si="6"/>
        <v>-5.2294338104546055E-2</v>
      </c>
      <c r="W24" s="12">
        <v>57.655827000000002</v>
      </c>
      <c r="X24" s="10">
        <f t="shared" si="7"/>
        <v>8.9297579492879975E-2</v>
      </c>
      <c r="Z24" s="12">
        <v>15.294872</v>
      </c>
      <c r="AA24" s="10">
        <f t="shared" si="8"/>
        <v>0.30067294549569229</v>
      </c>
      <c r="AC24" s="12">
        <v>13.34</v>
      </c>
      <c r="AD24" s="10">
        <f t="shared" si="9"/>
        <v>-3.5430224150397704E-2</v>
      </c>
      <c r="AF24" s="12">
        <v>21.65</v>
      </c>
      <c r="AG24" s="10">
        <f t="shared" si="10"/>
        <v>2.6066350710900337E-2</v>
      </c>
      <c r="AI24" s="12">
        <v>10.080164</v>
      </c>
      <c r="AJ24" s="10">
        <f t="shared" si="11"/>
        <v>-1.3207339190165772E-2</v>
      </c>
      <c r="AL24" s="12">
        <v>60.790000999999997</v>
      </c>
      <c r="AM24" s="10">
        <f t="shared" si="12"/>
        <v>0.1645593838207014</v>
      </c>
      <c r="AO24" s="12">
        <v>14.742331999999999</v>
      </c>
      <c r="AP24" s="10">
        <f t="shared" si="13"/>
        <v>0.16873647227115846</v>
      </c>
      <c r="AR24" s="12">
        <v>24.049990000000001</v>
      </c>
      <c r="AS24" s="10">
        <f t="shared" si="14"/>
        <v>-4.1866774168860851E-2</v>
      </c>
      <c r="AU24" s="12">
        <v>20.860001</v>
      </c>
      <c r="AV24" s="10">
        <f t="shared" si="15"/>
        <v>9.5013233334028044E-2</v>
      </c>
      <c r="AX24" s="12">
        <v>10.75</v>
      </c>
      <c r="AY24" s="10">
        <f t="shared" si="16"/>
        <v>-3.2403240324032356E-2</v>
      </c>
    </row>
    <row r="25" spans="1:51">
      <c r="A25" s="6">
        <v>22</v>
      </c>
      <c r="B25" s="7">
        <v>44075</v>
      </c>
      <c r="C25" s="8">
        <v>0.08</v>
      </c>
      <c r="D25" s="17">
        <f t="shared" si="0"/>
        <v>8.0000000000000004E-4</v>
      </c>
      <c r="E25" s="1">
        <v>8.0000000000000004E-4</v>
      </c>
      <c r="F25" s="18">
        <f t="shared" si="1"/>
        <v>6.666666666666667E-5</v>
      </c>
      <c r="H25" s="9">
        <v>6918.83</v>
      </c>
      <c r="I25" s="10">
        <f t="shared" si="2"/>
        <v>-3.799719414747546E-2</v>
      </c>
      <c r="K25" s="12">
        <v>13.756717999999999</v>
      </c>
      <c r="L25" s="10">
        <f t="shared" si="3"/>
        <v>-5.1130210751769732E-2</v>
      </c>
      <c r="N25" s="12">
        <v>6.42</v>
      </c>
      <c r="O25" s="10">
        <f t="shared" si="4"/>
        <v>-2.4316109422492422E-2</v>
      </c>
      <c r="Q25" s="12">
        <v>77.069999999999993</v>
      </c>
      <c r="R25" s="10">
        <f t="shared" si="5"/>
        <v>0.36274423127928551</v>
      </c>
      <c r="T25" s="12">
        <v>8.1379239999999999</v>
      </c>
      <c r="U25" s="10">
        <f t="shared" si="6"/>
        <v>-6.7569959110423553E-3</v>
      </c>
      <c r="W25" s="12">
        <v>61.601852000000001</v>
      </c>
      <c r="X25" s="10">
        <f t="shared" si="7"/>
        <v>6.8441044128982817E-2</v>
      </c>
      <c r="Z25" s="12">
        <v>14.978247</v>
      </c>
      <c r="AA25" s="10">
        <f t="shared" si="8"/>
        <v>-2.0701382790258079E-2</v>
      </c>
      <c r="AC25" s="12">
        <v>11.73</v>
      </c>
      <c r="AD25" s="10">
        <f t="shared" si="9"/>
        <v>-0.12068965517241376</v>
      </c>
      <c r="AF25" s="12">
        <v>22.58</v>
      </c>
      <c r="AG25" s="10">
        <f t="shared" si="10"/>
        <v>4.2956120092378744E-2</v>
      </c>
      <c r="AI25" s="12">
        <v>8.4900800000000007</v>
      </c>
      <c r="AJ25" s="10">
        <f t="shared" si="11"/>
        <v>-0.15774386210383076</v>
      </c>
      <c r="AL25" s="12">
        <v>61.619999</v>
      </c>
      <c r="AM25" s="10">
        <f t="shared" si="12"/>
        <v>1.3653528316276939E-2</v>
      </c>
      <c r="AO25" s="12">
        <v>10.983036999999999</v>
      </c>
      <c r="AP25" s="10">
        <f t="shared" si="13"/>
        <v>-0.25500002306283703</v>
      </c>
      <c r="AR25" s="12">
        <v>21.620871999999999</v>
      </c>
      <c r="AS25" s="10">
        <f t="shared" si="14"/>
        <v>-0.10100286943986266</v>
      </c>
      <c r="AU25" s="12">
        <v>19.139999</v>
      </c>
      <c r="AV25" s="10">
        <f t="shared" si="15"/>
        <v>-8.2454550217902711E-2</v>
      </c>
      <c r="AX25" s="12">
        <v>11.7</v>
      </c>
      <c r="AY25" s="10">
        <f t="shared" si="16"/>
        <v>8.8372093023255743E-2</v>
      </c>
    </row>
    <row r="26" spans="1:51">
      <c r="A26" s="6">
        <v>23</v>
      </c>
      <c r="B26" s="7">
        <v>44105</v>
      </c>
      <c r="C26" s="8">
        <v>0.08</v>
      </c>
      <c r="D26" s="17">
        <f t="shared" si="0"/>
        <v>8.0000000000000004E-4</v>
      </c>
      <c r="E26" s="1">
        <v>8.0000000000000004E-4</v>
      </c>
      <c r="F26" s="18">
        <f t="shared" si="1"/>
        <v>6.666666666666667E-5</v>
      </c>
      <c r="H26" s="9">
        <v>6734.84</v>
      </c>
      <c r="I26" s="10">
        <f t="shared" si="2"/>
        <v>-2.6592646444557791E-2</v>
      </c>
      <c r="K26" s="12">
        <v>14.114131</v>
      </c>
      <c r="L26" s="10">
        <f t="shared" si="3"/>
        <v>2.5980978893366945E-2</v>
      </c>
      <c r="N26" s="12">
        <v>8.2799999999999994</v>
      </c>
      <c r="O26" s="10">
        <f t="shared" si="4"/>
        <v>0.28971962616822422</v>
      </c>
      <c r="Q26" s="12">
        <v>52.02</v>
      </c>
      <c r="R26" s="10">
        <f t="shared" si="5"/>
        <v>-0.32502919423900339</v>
      </c>
      <c r="T26" s="12">
        <v>7.3536570000000001</v>
      </c>
      <c r="U26" s="10">
        <f t="shared" si="6"/>
        <v>-9.6371875677384033E-2</v>
      </c>
      <c r="W26" s="12">
        <v>59.343895000000003</v>
      </c>
      <c r="X26" s="10">
        <f t="shared" si="7"/>
        <v>-3.6654044102440254E-2</v>
      </c>
      <c r="Z26" s="12">
        <v>17.106687999999998</v>
      </c>
      <c r="AA26" s="10">
        <f t="shared" si="8"/>
        <v>0.14210214319472758</v>
      </c>
      <c r="AC26" s="12">
        <v>12.35</v>
      </c>
      <c r="AD26" s="10">
        <f t="shared" si="9"/>
        <v>5.2855924978687061E-2</v>
      </c>
      <c r="AF26" s="12">
        <v>24.700001</v>
      </c>
      <c r="AG26" s="10">
        <f t="shared" si="10"/>
        <v>9.3888441098317191E-2</v>
      </c>
      <c r="AI26" s="12">
        <v>8.8307710000000004</v>
      </c>
      <c r="AJ26" s="10">
        <f t="shared" si="11"/>
        <v>4.0128126001168378E-2</v>
      </c>
      <c r="AL26" s="12">
        <v>59.27</v>
      </c>
      <c r="AM26" s="10">
        <f t="shared" si="12"/>
        <v>-3.8136952907123496E-2</v>
      </c>
      <c r="AO26" s="12">
        <v>11.148887999999999</v>
      </c>
      <c r="AP26" s="10">
        <f t="shared" si="13"/>
        <v>1.5100650211776577E-2</v>
      </c>
      <c r="AR26" s="12">
        <v>20.554752000000001</v>
      </c>
      <c r="AS26" s="10">
        <f t="shared" si="14"/>
        <v>-4.9309759569364175E-2</v>
      </c>
      <c r="AU26" s="12">
        <v>15.49</v>
      </c>
      <c r="AV26" s="10">
        <f t="shared" si="15"/>
        <v>-0.19070006221003458</v>
      </c>
      <c r="AX26" s="12">
        <v>13.77</v>
      </c>
      <c r="AY26" s="10">
        <f t="shared" si="16"/>
        <v>0.17692307692307696</v>
      </c>
    </row>
    <row r="27" spans="1:51">
      <c r="A27" s="6">
        <v>24</v>
      </c>
      <c r="B27" s="7">
        <v>44136</v>
      </c>
      <c r="C27" s="8">
        <v>0.08</v>
      </c>
      <c r="D27" s="17">
        <f t="shared" si="0"/>
        <v>8.0000000000000004E-4</v>
      </c>
      <c r="E27" s="1">
        <v>8.0000000000000004E-4</v>
      </c>
      <c r="F27" s="18">
        <f t="shared" si="1"/>
        <v>6.666666666666667E-5</v>
      </c>
      <c r="H27" s="9">
        <v>7472.06</v>
      </c>
      <c r="I27" s="10">
        <f t="shared" si="2"/>
        <v>0.10946362497104611</v>
      </c>
      <c r="K27" s="12">
        <v>15.365551</v>
      </c>
      <c r="L27" s="10">
        <f t="shared" si="3"/>
        <v>8.8664332221374417E-2</v>
      </c>
      <c r="N27" s="12">
        <v>11.01</v>
      </c>
      <c r="O27" s="10">
        <f t="shared" si="4"/>
        <v>0.32971014492753631</v>
      </c>
      <c r="Q27" s="12">
        <v>64.080001999999993</v>
      </c>
      <c r="R27" s="10">
        <f t="shared" si="5"/>
        <v>0.23183394848135311</v>
      </c>
      <c r="T27" s="12">
        <v>6.6107719999999999</v>
      </c>
      <c r="U27" s="10">
        <f t="shared" si="6"/>
        <v>-0.1010225252551214</v>
      </c>
      <c r="W27" s="12">
        <v>73.650002000000001</v>
      </c>
      <c r="X27" s="10">
        <f t="shared" si="7"/>
        <v>0.24107125088435796</v>
      </c>
      <c r="Z27" s="12">
        <v>18.434763</v>
      </c>
      <c r="AA27" s="10">
        <f t="shared" si="8"/>
        <v>7.7634840829504934E-2</v>
      </c>
      <c r="AC27" s="12">
        <v>13.55</v>
      </c>
      <c r="AD27" s="10">
        <f t="shared" si="9"/>
        <v>9.7165991902834092E-2</v>
      </c>
      <c r="AF27" s="12">
        <v>22.360001</v>
      </c>
      <c r="AG27" s="10">
        <f t="shared" si="10"/>
        <v>-9.4736838269763632E-2</v>
      </c>
      <c r="AI27" s="12">
        <v>7.9814730000000003</v>
      </c>
      <c r="AJ27" s="10">
        <f t="shared" si="11"/>
        <v>-9.617484135869904E-2</v>
      </c>
      <c r="AL27" s="12">
        <v>72.949996999999996</v>
      </c>
      <c r="AM27" s="10">
        <f t="shared" si="12"/>
        <v>0.23080811540408289</v>
      </c>
      <c r="AO27" s="12">
        <v>23.882576</v>
      </c>
      <c r="AP27" s="10">
        <f t="shared" si="13"/>
        <v>1.1421487057722708</v>
      </c>
      <c r="AR27" s="12">
        <v>26.973759000000001</v>
      </c>
      <c r="AS27" s="10">
        <f t="shared" si="14"/>
        <v>0.31228822415371399</v>
      </c>
      <c r="AU27" s="12">
        <v>21.25</v>
      </c>
      <c r="AV27" s="10">
        <f t="shared" si="15"/>
        <v>0.37185280826339573</v>
      </c>
      <c r="AX27" s="12">
        <v>15.49</v>
      </c>
      <c r="AY27" s="10">
        <f t="shared" si="16"/>
        <v>0.12490922294843869</v>
      </c>
    </row>
    <row r="28" spans="1:51">
      <c r="A28" s="6">
        <v>25</v>
      </c>
      <c r="B28" s="7">
        <v>44166</v>
      </c>
      <c r="C28" s="8">
        <v>0.08</v>
      </c>
      <c r="D28" s="17">
        <f t="shared" si="0"/>
        <v>8.0000000000000004E-4</v>
      </c>
      <c r="E28" s="1">
        <v>8.0000000000000004E-4</v>
      </c>
      <c r="F28" s="18">
        <f t="shared" si="1"/>
        <v>6.666666666666667E-5</v>
      </c>
      <c r="H28" s="9">
        <v>7759.35</v>
      </c>
      <c r="I28" s="10">
        <f t="shared" si="2"/>
        <v>3.8448567061827657E-2</v>
      </c>
      <c r="K28" s="12">
        <v>17.258526</v>
      </c>
      <c r="L28" s="10">
        <f t="shared" si="3"/>
        <v>0.1231960376819549</v>
      </c>
      <c r="N28" s="12">
        <v>14.56</v>
      </c>
      <c r="O28" s="10">
        <f t="shared" si="4"/>
        <v>0.32243415077202553</v>
      </c>
      <c r="Q28" s="12">
        <v>69.379997000000003</v>
      </c>
      <c r="R28" s="10">
        <f t="shared" si="5"/>
        <v>8.2709032999094018E-2</v>
      </c>
      <c r="T28" s="12">
        <v>6.8245019999999998</v>
      </c>
      <c r="U28" s="10">
        <f t="shared" si="6"/>
        <v>3.2330565930877658E-2</v>
      </c>
      <c r="W28" s="12">
        <v>75.425033999999997</v>
      </c>
      <c r="X28" s="10">
        <f t="shared" si="7"/>
        <v>2.4100909053607303E-2</v>
      </c>
      <c r="Z28" s="12">
        <v>17.757532000000001</v>
      </c>
      <c r="AA28" s="10">
        <f t="shared" si="8"/>
        <v>-3.6736626340137871E-2</v>
      </c>
      <c r="AC28" s="12">
        <v>14.98</v>
      </c>
      <c r="AD28" s="10">
        <f t="shared" si="9"/>
        <v>0.10553505535055348</v>
      </c>
      <c r="AF28" s="12">
        <v>17.48</v>
      </c>
      <c r="AG28" s="10">
        <f t="shared" si="10"/>
        <v>-0.21824690437178423</v>
      </c>
      <c r="AI28" s="12">
        <v>8.4447259999999993</v>
      </c>
      <c r="AJ28" s="10">
        <f t="shared" si="11"/>
        <v>5.8041040795351814E-2</v>
      </c>
      <c r="AL28" s="12">
        <v>77.629997000000003</v>
      </c>
      <c r="AM28" s="10">
        <f t="shared" si="12"/>
        <v>6.4153532453195397E-2</v>
      </c>
      <c r="AO28" s="12">
        <v>28.756755999999999</v>
      </c>
      <c r="AP28" s="10">
        <f t="shared" si="13"/>
        <v>0.20408937461352575</v>
      </c>
      <c r="AR28" s="12">
        <v>25.414732000000001</v>
      </c>
      <c r="AS28" s="10">
        <f t="shared" si="14"/>
        <v>-5.7797913891052426E-2</v>
      </c>
      <c r="AU28" s="12">
        <v>24.01</v>
      </c>
      <c r="AV28" s="10">
        <f t="shared" si="15"/>
        <v>0.12988235294117653</v>
      </c>
      <c r="AX28" s="12">
        <v>17.450001</v>
      </c>
      <c r="AY28" s="10">
        <f t="shared" si="16"/>
        <v>0.1265333118140736</v>
      </c>
    </row>
    <row r="29" spans="1:51">
      <c r="A29" s="6">
        <v>26</v>
      </c>
      <c r="B29" s="7">
        <v>44197</v>
      </c>
      <c r="C29" s="8">
        <v>7.0000000000000007E-2</v>
      </c>
      <c r="D29" s="17">
        <f t="shared" si="0"/>
        <v>7.000000000000001E-4</v>
      </c>
      <c r="E29" s="1">
        <v>8.0000000000000004E-4</v>
      </c>
      <c r="F29" s="18">
        <f t="shared" si="1"/>
        <v>6.666666666666667E-5</v>
      </c>
      <c r="H29" s="9">
        <v>7681.01</v>
      </c>
      <c r="I29" s="10">
        <f t="shared" si="2"/>
        <v>-1.0096206512143432E-2</v>
      </c>
      <c r="K29" s="12">
        <v>16.939405000000001</v>
      </c>
      <c r="L29" s="10">
        <f t="shared" si="3"/>
        <v>-1.8490628921612372E-2</v>
      </c>
      <c r="N29" s="12">
        <v>15.34</v>
      </c>
      <c r="O29" s="10">
        <f t="shared" si="4"/>
        <v>5.3571428571428527E-2</v>
      </c>
      <c r="Q29" s="12">
        <v>69.269997000000004</v>
      </c>
      <c r="R29" s="10">
        <f t="shared" si="5"/>
        <v>-1.5854713859385066E-3</v>
      </c>
      <c r="T29" s="12">
        <v>6.4897859999999996</v>
      </c>
      <c r="U29" s="10">
        <f t="shared" si="6"/>
        <v>-4.9046216119505902E-2</v>
      </c>
      <c r="W29" s="12">
        <v>68.258125000000007</v>
      </c>
      <c r="X29" s="10">
        <f t="shared" si="7"/>
        <v>-9.5020295251043441E-2</v>
      </c>
      <c r="Z29" s="12">
        <v>17.810300999999999</v>
      </c>
      <c r="AA29" s="10">
        <f t="shared" si="8"/>
        <v>2.9716404284107637E-3</v>
      </c>
      <c r="AC29" s="12">
        <v>15.45</v>
      </c>
      <c r="AD29" s="10">
        <f t="shared" si="9"/>
        <v>3.1375166889185506E-2</v>
      </c>
      <c r="AF29" s="12">
        <v>21.85</v>
      </c>
      <c r="AG29" s="10">
        <f t="shared" si="10"/>
        <v>0.25000000000000006</v>
      </c>
      <c r="AI29" s="12">
        <v>7.738683</v>
      </c>
      <c r="AJ29" s="10">
        <f t="shared" si="11"/>
        <v>-8.3607567610837749E-2</v>
      </c>
      <c r="AL29" s="12">
        <v>72</v>
      </c>
      <c r="AM29" s="10">
        <f t="shared" si="12"/>
        <v>-7.2523473110529715E-2</v>
      </c>
      <c r="AO29" s="12">
        <v>32.663482999999999</v>
      </c>
      <c r="AP29" s="10">
        <f t="shared" si="13"/>
        <v>0.13585423195857002</v>
      </c>
      <c r="AR29" s="12">
        <v>24.370695000000001</v>
      </c>
      <c r="AS29" s="10">
        <f t="shared" si="14"/>
        <v>-4.1079992501986622E-2</v>
      </c>
      <c r="AU29" s="12">
        <v>27.889999</v>
      </c>
      <c r="AV29" s="10">
        <f t="shared" si="15"/>
        <v>0.16159929196168255</v>
      </c>
      <c r="AX29" s="12">
        <v>18.120000999999998</v>
      </c>
      <c r="AY29" s="10">
        <f t="shared" si="16"/>
        <v>3.8395413272469044E-2</v>
      </c>
    </row>
    <row r="30" spans="1:51">
      <c r="A30" s="6">
        <v>27</v>
      </c>
      <c r="B30" s="7">
        <v>44228</v>
      </c>
      <c r="C30" s="8">
        <v>0.04</v>
      </c>
      <c r="D30" s="17">
        <f t="shared" si="0"/>
        <v>4.0000000000000002E-4</v>
      </c>
      <c r="E30" s="1">
        <v>7.000000000000001E-4</v>
      </c>
      <c r="F30" s="18">
        <f t="shared" si="1"/>
        <v>5.833333333333334E-5</v>
      </c>
      <c r="H30" s="9">
        <v>7892.81</v>
      </c>
      <c r="I30" s="10">
        <f t="shared" si="2"/>
        <v>2.7574498666191057E-2</v>
      </c>
      <c r="K30" s="12">
        <v>17.324574999999999</v>
      </c>
      <c r="L30" s="10">
        <f t="shared" si="3"/>
        <v>2.2738106798910508E-2</v>
      </c>
      <c r="N30" s="12">
        <v>13.34</v>
      </c>
      <c r="O30" s="10">
        <f t="shared" si="4"/>
        <v>-0.1303780964797914</v>
      </c>
      <c r="Q30" s="12">
        <v>62.580002</v>
      </c>
      <c r="R30" s="10">
        <f t="shared" si="5"/>
        <v>-9.657853745828808E-2</v>
      </c>
      <c r="T30" s="12">
        <v>5.7924579999999999</v>
      </c>
      <c r="U30" s="10">
        <f t="shared" si="6"/>
        <v>-0.10745007616583964</v>
      </c>
      <c r="W30" s="12">
        <v>70.264915000000002</v>
      </c>
      <c r="X30" s="10">
        <f t="shared" si="7"/>
        <v>2.9400016481554322E-2</v>
      </c>
      <c r="Z30" s="12">
        <v>21.944054000000001</v>
      </c>
      <c r="AA30" s="10">
        <f t="shared" si="8"/>
        <v>0.23209899709162707</v>
      </c>
      <c r="AC30" s="12">
        <v>16.18</v>
      </c>
      <c r="AD30" s="10">
        <f t="shared" si="9"/>
        <v>4.7249190938511355E-2</v>
      </c>
      <c r="AF30" s="12">
        <v>25.33</v>
      </c>
      <c r="AG30" s="10">
        <f t="shared" si="10"/>
        <v>0.1592677345537756</v>
      </c>
      <c r="AI30" s="12">
        <v>6.86808</v>
      </c>
      <c r="AJ30" s="10">
        <f t="shared" si="11"/>
        <v>-0.11250015021935904</v>
      </c>
      <c r="AL30" s="12">
        <v>86.089995999999999</v>
      </c>
      <c r="AM30" s="10">
        <f t="shared" si="12"/>
        <v>0.19569438888888888</v>
      </c>
      <c r="AO30" s="12">
        <v>33.584873000000002</v>
      </c>
      <c r="AP30" s="10">
        <f t="shared" si="13"/>
        <v>2.820856551029792E-2</v>
      </c>
      <c r="AR30" s="12">
        <v>28.803332999999999</v>
      </c>
      <c r="AS30" s="10">
        <f t="shared" si="14"/>
        <v>0.18188393888643706</v>
      </c>
      <c r="AU30" s="12">
        <v>27.950001</v>
      </c>
      <c r="AV30" s="10">
        <f t="shared" si="15"/>
        <v>2.1513805002288016E-3</v>
      </c>
      <c r="AX30" s="12">
        <v>20.200001</v>
      </c>
      <c r="AY30" s="10">
        <f t="shared" si="16"/>
        <v>0.1147902806407131</v>
      </c>
    </row>
    <row r="31" spans="1:51">
      <c r="A31" s="6">
        <v>28</v>
      </c>
      <c r="B31" s="7">
        <v>44256</v>
      </c>
      <c r="C31" s="8">
        <v>0.01</v>
      </c>
      <c r="D31" s="17">
        <f t="shared" si="0"/>
        <v>1E-4</v>
      </c>
      <c r="E31" s="1">
        <v>4.0000000000000002E-4</v>
      </c>
      <c r="F31" s="18">
        <f t="shared" si="1"/>
        <v>3.3333333333333335E-5</v>
      </c>
      <c r="H31" s="9">
        <v>8238.48</v>
      </c>
      <c r="I31" s="10">
        <f t="shared" si="2"/>
        <v>4.3795555701961551E-2</v>
      </c>
      <c r="K31" s="12">
        <v>17.075818999999999</v>
      </c>
      <c r="L31" s="10">
        <f t="shared" si="3"/>
        <v>-1.4358562908469628E-2</v>
      </c>
      <c r="N31" s="12">
        <v>20.110001</v>
      </c>
      <c r="O31" s="10">
        <f t="shared" si="4"/>
        <v>0.50749632683658175</v>
      </c>
      <c r="Q31" s="12">
        <v>60.48</v>
      </c>
      <c r="R31" s="10">
        <f t="shared" si="5"/>
        <v>-3.3557077866504435E-2</v>
      </c>
      <c r="T31" s="12">
        <v>6.2015570000000002</v>
      </c>
      <c r="U31" s="10">
        <f t="shared" si="6"/>
        <v>7.0626148691971577E-2</v>
      </c>
      <c r="W31" s="12">
        <v>70.966408000000001</v>
      </c>
      <c r="X31" s="10">
        <f t="shared" si="7"/>
        <v>9.9835458421887978E-3</v>
      </c>
      <c r="Z31" s="12">
        <v>26.192140999999999</v>
      </c>
      <c r="AA31" s="10">
        <f t="shared" si="8"/>
        <v>0.19358715577349553</v>
      </c>
      <c r="AC31" s="12">
        <v>15.7</v>
      </c>
      <c r="AD31" s="10">
        <f t="shared" si="9"/>
        <v>-2.9666254635352312E-2</v>
      </c>
      <c r="AF31" s="12">
        <v>16.620000999999998</v>
      </c>
      <c r="AG31" s="10">
        <f t="shared" si="10"/>
        <v>-0.3438609948677458</v>
      </c>
      <c r="AI31" s="12">
        <v>7.5548890000000002</v>
      </c>
      <c r="AJ31" s="10">
        <f t="shared" si="11"/>
        <v>0.10000014560109961</v>
      </c>
      <c r="AL31" s="12">
        <v>77.300003000000004</v>
      </c>
      <c r="AM31" s="10">
        <f t="shared" si="12"/>
        <v>-0.10210237435717845</v>
      </c>
      <c r="AO31" s="12">
        <v>34.893253000000001</v>
      </c>
      <c r="AP31" s="10">
        <f t="shared" si="13"/>
        <v>3.8957419907468448E-2</v>
      </c>
      <c r="AR31" s="12">
        <v>27.616018</v>
      </c>
      <c r="AS31" s="10">
        <f t="shared" si="14"/>
        <v>-4.1221444754327499E-2</v>
      </c>
      <c r="AU31" s="12">
        <v>26.75</v>
      </c>
      <c r="AV31" s="10">
        <f t="shared" si="15"/>
        <v>-4.2933844617751543E-2</v>
      </c>
      <c r="AX31" s="12">
        <v>19.920000000000002</v>
      </c>
      <c r="AY31" s="10">
        <f t="shared" si="16"/>
        <v>-1.3861434957354635E-2</v>
      </c>
    </row>
    <row r="32" spans="1:51">
      <c r="A32" s="6">
        <v>29</v>
      </c>
      <c r="B32" s="7">
        <v>44287</v>
      </c>
      <c r="C32" s="8">
        <v>0.01</v>
      </c>
      <c r="D32" s="17">
        <f t="shared" si="0"/>
        <v>1E-4</v>
      </c>
      <c r="E32" s="1">
        <v>1E-4</v>
      </c>
      <c r="F32" s="18">
        <f t="shared" si="1"/>
        <v>8.3333333333333337E-6</v>
      </c>
      <c r="H32" s="9">
        <v>8678.16</v>
      </c>
      <c r="I32" s="10">
        <f t="shared" si="2"/>
        <v>5.3369068080519742E-2</v>
      </c>
      <c r="K32" s="12">
        <v>17.926617</v>
      </c>
      <c r="L32" s="10">
        <f t="shared" si="3"/>
        <v>4.9824725830134475E-2</v>
      </c>
      <c r="N32" s="12">
        <v>17.860001</v>
      </c>
      <c r="O32" s="10">
        <f t="shared" si="4"/>
        <v>-0.11188462894656245</v>
      </c>
      <c r="Q32" s="12">
        <v>49</v>
      </c>
      <c r="R32" s="10">
        <f t="shared" si="5"/>
        <v>-0.18981481481481477</v>
      </c>
      <c r="T32" s="12">
        <v>6.5774489999999997</v>
      </c>
      <c r="U32" s="10">
        <f t="shared" si="6"/>
        <v>6.0612520371900062E-2</v>
      </c>
      <c r="W32" s="12">
        <v>78.310119999999998</v>
      </c>
      <c r="X32" s="10">
        <f t="shared" si="7"/>
        <v>0.10348152325815893</v>
      </c>
      <c r="Z32" s="12">
        <v>29.11215</v>
      </c>
      <c r="AA32" s="10">
        <f t="shared" si="8"/>
        <v>0.11148416618557454</v>
      </c>
      <c r="AC32" s="12">
        <v>16.360001</v>
      </c>
      <c r="AD32" s="10">
        <f t="shared" si="9"/>
        <v>4.2038280254777148E-2</v>
      </c>
      <c r="AF32" s="12">
        <v>14.71</v>
      </c>
      <c r="AG32" s="10">
        <f t="shared" si="10"/>
        <v>-0.11492183424056339</v>
      </c>
      <c r="AI32" s="12">
        <v>7.7628510000000004</v>
      </c>
      <c r="AJ32" s="10">
        <f t="shared" si="11"/>
        <v>2.7526810784380844E-2</v>
      </c>
      <c r="AL32" s="12">
        <v>83.989998</v>
      </c>
      <c r="AM32" s="10">
        <f t="shared" si="12"/>
        <v>8.6545856925775225E-2</v>
      </c>
      <c r="AO32" s="12">
        <v>33.796790999999999</v>
      </c>
      <c r="AP32" s="10">
        <f t="shared" si="13"/>
        <v>-3.1423324159544609E-2</v>
      </c>
      <c r="AR32" s="12">
        <v>29.753685000000001</v>
      </c>
      <c r="AS32" s="10">
        <f t="shared" si="14"/>
        <v>7.7406778920842259E-2</v>
      </c>
      <c r="AU32" s="12">
        <v>28.950001</v>
      </c>
      <c r="AV32" s="10">
        <f t="shared" si="15"/>
        <v>8.224302803738319E-2</v>
      </c>
      <c r="AX32" s="12">
        <v>21.459999</v>
      </c>
      <c r="AY32" s="10">
        <f t="shared" si="16"/>
        <v>7.7309186746987849E-2</v>
      </c>
    </row>
    <row r="33" spans="1:51">
      <c r="A33" s="6">
        <v>30</v>
      </c>
      <c r="B33" s="7">
        <v>44317</v>
      </c>
      <c r="C33" s="8">
        <v>0.01</v>
      </c>
      <c r="D33" s="17">
        <f t="shared" si="0"/>
        <v>1E-4</v>
      </c>
      <c r="E33" s="1">
        <v>1E-4</v>
      </c>
      <c r="F33" s="18">
        <f t="shared" si="1"/>
        <v>8.3333333333333337E-6</v>
      </c>
      <c r="H33" s="9">
        <v>8738.77</v>
      </c>
      <c r="I33" s="10">
        <f t="shared" si="2"/>
        <v>6.9841994155443758E-3</v>
      </c>
      <c r="K33" s="12">
        <v>17.211174</v>
      </c>
      <c r="L33" s="10">
        <f t="shared" si="3"/>
        <v>-3.9909537867630046E-2</v>
      </c>
      <c r="N33" s="12">
        <v>20.120000999999998</v>
      </c>
      <c r="O33" s="10">
        <f t="shared" si="4"/>
        <v>0.1265397465543254</v>
      </c>
      <c r="Q33" s="12">
        <v>44.720001000000003</v>
      </c>
      <c r="R33" s="10">
        <f t="shared" si="5"/>
        <v>-8.7346918367346871E-2</v>
      </c>
      <c r="T33" s="12">
        <v>7.5678029999999996</v>
      </c>
      <c r="U33" s="10">
        <f t="shared" si="6"/>
        <v>0.15056810018595354</v>
      </c>
      <c r="W33" s="12">
        <v>71.216994999999997</v>
      </c>
      <c r="X33" s="10">
        <f t="shared" si="7"/>
        <v>-9.0577373652345319E-2</v>
      </c>
      <c r="Z33" s="12">
        <v>29.658154</v>
      </c>
      <c r="AA33" s="10">
        <f t="shared" si="8"/>
        <v>1.8755193278407811E-2</v>
      </c>
      <c r="AC33" s="12">
        <v>17.530000999999999</v>
      </c>
      <c r="AD33" s="10">
        <f t="shared" si="9"/>
        <v>7.1515888049150989E-2</v>
      </c>
      <c r="AF33" s="12">
        <v>14.26</v>
      </c>
      <c r="AG33" s="10">
        <f t="shared" si="10"/>
        <v>-3.0591434398368526E-2</v>
      </c>
      <c r="AI33" s="12">
        <v>8.8593530000000005</v>
      </c>
      <c r="AJ33" s="10">
        <f t="shared" si="11"/>
        <v>0.1412499093438738</v>
      </c>
      <c r="AL33" s="12">
        <v>78.769997000000004</v>
      </c>
      <c r="AM33" s="10">
        <f t="shared" si="12"/>
        <v>-6.2150269368978869E-2</v>
      </c>
      <c r="AO33" s="12">
        <v>30.903611999999999</v>
      </c>
      <c r="AP33" s="10">
        <f t="shared" si="13"/>
        <v>-8.5605139257156099E-2</v>
      </c>
      <c r="AR33" s="12">
        <v>30.800471999999999</v>
      </c>
      <c r="AS33" s="10">
        <f t="shared" si="14"/>
        <v>3.518175983915936E-2</v>
      </c>
      <c r="AU33" s="12">
        <v>36.919998</v>
      </c>
      <c r="AV33" s="10">
        <f t="shared" si="15"/>
        <v>0.27530213211391596</v>
      </c>
      <c r="AX33" s="12">
        <v>21.209999</v>
      </c>
      <c r="AY33" s="10">
        <f t="shared" si="16"/>
        <v>-1.1649581157948796E-2</v>
      </c>
    </row>
    <row r="34" spans="1:51">
      <c r="A34" s="6">
        <v>31</v>
      </c>
      <c r="B34" s="7">
        <v>44348</v>
      </c>
      <c r="C34" s="8">
        <v>0.05</v>
      </c>
      <c r="D34" s="17">
        <f t="shared" si="0"/>
        <v>5.0000000000000001E-4</v>
      </c>
      <c r="E34" s="1">
        <v>1E-4</v>
      </c>
      <c r="F34" s="18">
        <f t="shared" si="1"/>
        <v>8.3333333333333337E-6</v>
      </c>
      <c r="H34" s="9">
        <v>8942.7800000000007</v>
      </c>
      <c r="I34" s="10">
        <f t="shared" si="2"/>
        <v>2.3345390712880668E-2</v>
      </c>
      <c r="K34" s="12">
        <v>16.341269</v>
      </c>
      <c r="L34" s="10">
        <f t="shared" si="3"/>
        <v>-5.0543036750427324E-2</v>
      </c>
      <c r="N34" s="12">
        <v>21.559999000000001</v>
      </c>
      <c r="O34" s="10">
        <f t="shared" si="4"/>
        <v>7.1570473579996491E-2</v>
      </c>
      <c r="Q34" s="12">
        <v>55.779998999999997</v>
      </c>
      <c r="R34" s="10">
        <f t="shared" si="5"/>
        <v>0.24731658659846614</v>
      </c>
      <c r="T34" s="12">
        <v>5.9327839999999998</v>
      </c>
      <c r="U34" s="10">
        <f t="shared" si="6"/>
        <v>-0.21604936069292499</v>
      </c>
      <c r="W34" s="12">
        <v>73.289551000000003</v>
      </c>
      <c r="X34" s="10">
        <f t="shared" si="7"/>
        <v>2.9101986120026631E-2</v>
      </c>
      <c r="Z34" s="12">
        <v>29.83548</v>
      </c>
      <c r="AA34" s="10">
        <f t="shared" si="8"/>
        <v>5.9789965349832889E-3</v>
      </c>
      <c r="AC34" s="12">
        <v>17.66</v>
      </c>
      <c r="AD34" s="10">
        <f t="shared" si="9"/>
        <v>7.4158010601369359E-3</v>
      </c>
      <c r="AF34" s="12">
        <v>15.58</v>
      </c>
      <c r="AG34" s="10">
        <f t="shared" si="10"/>
        <v>9.2566619915848553E-2</v>
      </c>
      <c r="AI34" s="12">
        <v>7.4232269999999998</v>
      </c>
      <c r="AJ34" s="10">
        <f t="shared" si="11"/>
        <v>-0.16210280818475126</v>
      </c>
      <c r="AL34" s="12">
        <v>75.25</v>
      </c>
      <c r="AM34" s="10">
        <f t="shared" si="12"/>
        <v>-4.4687027219259684E-2</v>
      </c>
      <c r="AO34" s="12">
        <v>33.695438000000003</v>
      </c>
      <c r="AP34" s="10">
        <f t="shared" si="13"/>
        <v>9.033979587887668E-2</v>
      </c>
      <c r="AR34" s="12">
        <v>29.824652</v>
      </c>
      <c r="AS34" s="10">
        <f t="shared" si="14"/>
        <v>-3.1681982016379451E-2</v>
      </c>
      <c r="AU34" s="12">
        <v>33.729999999999997</v>
      </c>
      <c r="AV34" s="10">
        <f t="shared" si="15"/>
        <v>-8.640298409550301E-2</v>
      </c>
      <c r="AX34" s="12">
        <v>20.100000000000001</v>
      </c>
      <c r="AY34" s="10">
        <f t="shared" si="16"/>
        <v>-5.2333760128890079E-2</v>
      </c>
    </row>
    <row r="35" spans="1:51">
      <c r="A35" s="6">
        <v>32</v>
      </c>
      <c r="B35" s="7">
        <v>44378</v>
      </c>
      <c r="C35" s="8">
        <v>0.05</v>
      </c>
      <c r="D35" s="17">
        <f t="shared" si="0"/>
        <v>5.0000000000000001E-4</v>
      </c>
      <c r="E35" s="1">
        <v>5.0000000000000001E-4</v>
      </c>
      <c r="F35" s="18">
        <f t="shared" si="1"/>
        <v>4.1666666666666665E-5</v>
      </c>
      <c r="H35" s="9">
        <v>9155.2099999999991</v>
      </c>
      <c r="I35" s="10">
        <f t="shared" si="2"/>
        <v>2.3754358264432139E-2</v>
      </c>
      <c r="K35" s="12">
        <v>17.325427999999999</v>
      </c>
      <c r="L35" s="10">
        <f t="shared" si="3"/>
        <v>6.0225371726026801E-2</v>
      </c>
      <c r="N35" s="12">
        <v>25</v>
      </c>
      <c r="O35" s="10">
        <f t="shared" si="4"/>
        <v>0.1595547847659918</v>
      </c>
      <c r="Q35" s="12">
        <v>52.970001000000003</v>
      </c>
      <c r="R35" s="10">
        <f t="shared" si="5"/>
        <v>-5.0376444072722078E-2</v>
      </c>
      <c r="T35" s="12">
        <v>6.1516869999999999</v>
      </c>
      <c r="U35" s="10">
        <f t="shared" si="6"/>
        <v>3.6897180143420034E-2</v>
      </c>
      <c r="W35" s="12">
        <v>72.088615000000004</v>
      </c>
      <c r="X35" s="10">
        <f t="shared" si="7"/>
        <v>-1.6386183072672918E-2</v>
      </c>
      <c r="Z35" s="12">
        <v>25.863329</v>
      </c>
      <c r="AA35" s="10">
        <f t="shared" si="8"/>
        <v>-0.13313514647661107</v>
      </c>
      <c r="AC35" s="12">
        <v>16.690000999999999</v>
      </c>
      <c r="AD35" s="10">
        <f t="shared" si="9"/>
        <v>-5.4926330690826808E-2</v>
      </c>
      <c r="AF35" s="12">
        <v>11.16</v>
      </c>
      <c r="AG35" s="10">
        <f t="shared" si="10"/>
        <v>-0.28369704749679076</v>
      </c>
      <c r="AI35" s="12">
        <v>7.9018699999999997</v>
      </c>
      <c r="AJ35" s="10">
        <f t="shared" si="11"/>
        <v>6.4479100531345729E-2</v>
      </c>
      <c r="AL35" s="12">
        <v>75.230002999999996</v>
      </c>
      <c r="AM35" s="10">
        <f t="shared" si="12"/>
        <v>-2.6574086378742319E-4</v>
      </c>
      <c r="AO35" s="12">
        <v>30.498194000000002</v>
      </c>
      <c r="AP35" s="10">
        <f t="shared" si="13"/>
        <v>-9.4886554078923116E-2</v>
      </c>
      <c r="AR35" s="12">
        <v>29.875450000000001</v>
      </c>
      <c r="AS35" s="10">
        <f t="shared" si="14"/>
        <v>1.7032218850365913E-3</v>
      </c>
      <c r="AU35" s="12">
        <v>31.68</v>
      </c>
      <c r="AV35" s="10">
        <f t="shared" si="15"/>
        <v>-6.0776756596501551E-2</v>
      </c>
      <c r="AX35" s="12">
        <v>21.719999000000001</v>
      </c>
      <c r="AY35" s="10">
        <f t="shared" si="16"/>
        <v>8.0596965174129342E-2</v>
      </c>
    </row>
    <row r="36" spans="1:51">
      <c r="A36" s="6">
        <v>33</v>
      </c>
      <c r="B36" s="7">
        <v>44409</v>
      </c>
      <c r="C36" s="8">
        <v>0.03</v>
      </c>
      <c r="D36" s="17">
        <f t="shared" si="0"/>
        <v>2.9999999999999997E-4</v>
      </c>
      <c r="E36" s="1">
        <v>5.0000000000000001E-4</v>
      </c>
      <c r="F36" s="18">
        <f t="shared" si="1"/>
        <v>4.1666666666666665E-5</v>
      </c>
      <c r="H36" s="9">
        <v>9433.58</v>
      </c>
      <c r="I36" s="10">
        <f t="shared" si="2"/>
        <v>3.0405637882692023E-2</v>
      </c>
      <c r="K36" s="12">
        <v>16.872316000000001</v>
      </c>
      <c r="L36" s="10">
        <f t="shared" si="3"/>
        <v>-2.6153004704991836E-2</v>
      </c>
      <c r="N36" s="12">
        <v>23.469999000000001</v>
      </c>
      <c r="O36" s="10">
        <f t="shared" si="4"/>
        <v>-6.1200039999999942E-2</v>
      </c>
      <c r="Q36" s="12">
        <v>44.25</v>
      </c>
      <c r="R36" s="10">
        <f t="shared" si="5"/>
        <v>-0.1646214996295734</v>
      </c>
      <c r="T36" s="12">
        <v>5.6452980000000004</v>
      </c>
      <c r="U36" s="10">
        <f t="shared" si="6"/>
        <v>-8.2317094481562464E-2</v>
      </c>
      <c r="W36" s="12">
        <v>68.735878</v>
      </c>
      <c r="X36" s="10">
        <f t="shared" si="7"/>
        <v>-4.6508550622036564E-2</v>
      </c>
      <c r="Z36" s="12">
        <v>23.785378000000001</v>
      </c>
      <c r="AA36" s="10">
        <f t="shared" si="8"/>
        <v>-8.0343524223041779E-2</v>
      </c>
      <c r="AC36" s="12">
        <v>16.290001</v>
      </c>
      <c r="AD36" s="10">
        <f t="shared" si="9"/>
        <v>-2.396644553825962E-2</v>
      </c>
      <c r="AF36" s="12">
        <v>9.06</v>
      </c>
      <c r="AG36" s="10">
        <f t="shared" si="10"/>
        <v>-0.18817204301075266</v>
      </c>
      <c r="AI36" s="12">
        <v>7.6877800000000001</v>
      </c>
      <c r="AJ36" s="10">
        <f t="shared" si="11"/>
        <v>-2.7093586707956429E-2</v>
      </c>
      <c r="AL36" s="12">
        <v>81.300003000000004</v>
      </c>
      <c r="AM36" s="10">
        <f t="shared" si="12"/>
        <v>8.0685893366241226E-2</v>
      </c>
      <c r="AO36" s="12">
        <v>26.361132000000001</v>
      </c>
      <c r="AP36" s="10">
        <f t="shared" si="13"/>
        <v>-0.13564940927321795</v>
      </c>
      <c r="AR36" s="12">
        <v>29.526602</v>
      </c>
      <c r="AS36" s="10">
        <f t="shared" si="14"/>
        <v>-1.1676744618072707E-2</v>
      </c>
      <c r="AU36" s="12">
        <v>28.059999000000001</v>
      </c>
      <c r="AV36" s="10">
        <f t="shared" si="15"/>
        <v>-0.11426770833333329</v>
      </c>
      <c r="AX36" s="12">
        <v>21.35</v>
      </c>
      <c r="AY36" s="10">
        <f t="shared" si="16"/>
        <v>-1.7034945535678889E-2</v>
      </c>
    </row>
    <row r="37" spans="1:51">
      <c r="A37" s="6">
        <v>34</v>
      </c>
      <c r="B37" s="7">
        <v>44440</v>
      </c>
      <c r="C37" s="8">
        <v>7.0000000000000007E-2</v>
      </c>
      <c r="D37" s="17">
        <f t="shared" si="0"/>
        <v>7.000000000000001E-4</v>
      </c>
      <c r="E37" s="1">
        <v>2.9999999999999997E-4</v>
      </c>
      <c r="F37" s="18">
        <f t="shared" si="1"/>
        <v>2.4999999999999998E-5</v>
      </c>
      <c r="H37" s="9">
        <v>8994.83</v>
      </c>
      <c r="I37" s="10">
        <f t="shared" si="2"/>
        <v>-4.6509384560262379E-2</v>
      </c>
      <c r="K37" s="12">
        <v>16.534538000000001</v>
      </c>
      <c r="L37" s="10">
        <f t="shared" si="3"/>
        <v>-2.0019658237790242E-2</v>
      </c>
      <c r="N37" s="12">
        <v>19.809999000000001</v>
      </c>
      <c r="O37" s="10">
        <f t="shared" si="4"/>
        <v>-0.15594376463330911</v>
      </c>
      <c r="Q37" s="12">
        <v>44</v>
      </c>
      <c r="R37" s="10">
        <f t="shared" si="5"/>
        <v>-5.6497175141242938E-3</v>
      </c>
      <c r="T37" s="12">
        <v>5.0518070000000002</v>
      </c>
      <c r="U37" s="10">
        <f t="shared" si="6"/>
        <v>-0.10513014547681986</v>
      </c>
      <c r="W37" s="12">
        <v>60.214668000000003</v>
      </c>
      <c r="X37" s="10">
        <f t="shared" si="7"/>
        <v>-0.12397033758701673</v>
      </c>
      <c r="Z37" s="12">
        <v>20.199328999999999</v>
      </c>
      <c r="AA37" s="10">
        <f t="shared" si="8"/>
        <v>-0.15076695438685073</v>
      </c>
      <c r="AC37" s="12">
        <v>15.74</v>
      </c>
      <c r="AD37" s="10">
        <f t="shared" si="9"/>
        <v>-3.3763104127495142E-2</v>
      </c>
      <c r="AF37" s="12">
        <v>8.0299999999999994</v>
      </c>
      <c r="AG37" s="10">
        <f t="shared" si="10"/>
        <v>-0.11368653421633566</v>
      </c>
      <c r="AI37" s="12">
        <v>7.0065840000000001</v>
      </c>
      <c r="AJ37" s="10">
        <f t="shared" si="11"/>
        <v>-8.8607634453639395E-2</v>
      </c>
      <c r="AL37" s="12">
        <v>78.550003000000004</v>
      </c>
      <c r="AM37" s="10">
        <f t="shared" si="12"/>
        <v>-3.3825337005215117E-2</v>
      </c>
      <c r="AO37" s="12">
        <v>24.370916000000001</v>
      </c>
      <c r="AP37" s="10">
        <f t="shared" si="13"/>
        <v>-7.5498123525196109E-2</v>
      </c>
      <c r="AR37" s="12">
        <v>28.274338</v>
      </c>
      <c r="AS37" s="10">
        <f t="shared" si="14"/>
        <v>-4.2411382115693508E-2</v>
      </c>
      <c r="AU37" s="12">
        <v>27.629999000000002</v>
      </c>
      <c r="AV37" s="10">
        <f t="shared" si="15"/>
        <v>-1.532430560671081E-2</v>
      </c>
      <c r="AX37" s="12">
        <v>18.559999000000001</v>
      </c>
      <c r="AY37" s="10">
        <f t="shared" si="16"/>
        <v>-0.13067920374707259</v>
      </c>
    </row>
    <row r="38" spans="1:51">
      <c r="A38" s="6">
        <v>35</v>
      </c>
      <c r="B38" s="7">
        <v>44470</v>
      </c>
      <c r="C38" s="8">
        <v>0.06</v>
      </c>
      <c r="D38" s="17">
        <f t="shared" si="0"/>
        <v>5.9999999999999995E-4</v>
      </c>
      <c r="E38" s="1">
        <v>7.000000000000001E-4</v>
      </c>
      <c r="F38" s="18">
        <f t="shared" si="1"/>
        <v>5.833333333333334E-5</v>
      </c>
      <c r="H38" s="9">
        <v>9625.02</v>
      </c>
      <c r="I38" s="10">
        <f t="shared" si="2"/>
        <v>7.0061357468679281E-2</v>
      </c>
      <c r="K38" s="12">
        <v>17.814841999999999</v>
      </c>
      <c r="L38" s="10">
        <f t="shared" si="3"/>
        <v>7.7432100007874261E-2</v>
      </c>
      <c r="N38" s="12">
        <v>24.110001</v>
      </c>
      <c r="O38" s="10">
        <f t="shared" si="4"/>
        <v>0.21706220176992433</v>
      </c>
      <c r="Q38" s="12">
        <v>57.68</v>
      </c>
      <c r="R38" s="10">
        <f t="shared" si="5"/>
        <v>0.31090909090909091</v>
      </c>
      <c r="T38" s="12">
        <v>5.6644319999999997</v>
      </c>
      <c r="U38" s="10">
        <f t="shared" si="6"/>
        <v>0.12126848868137668</v>
      </c>
      <c r="W38" s="12">
        <v>65.962851999999998</v>
      </c>
      <c r="X38" s="10">
        <f t="shared" si="7"/>
        <v>9.5461524424580307E-2</v>
      </c>
      <c r="Z38" s="12">
        <v>20.190434</v>
      </c>
      <c r="AA38" s="10">
        <f t="shared" si="8"/>
        <v>-4.4036116249203069E-4</v>
      </c>
      <c r="AC38" s="12">
        <v>15.4</v>
      </c>
      <c r="AD38" s="10">
        <f t="shared" si="9"/>
        <v>-2.1601016518424387E-2</v>
      </c>
      <c r="AF38" s="12">
        <v>8.2799999999999994</v>
      </c>
      <c r="AG38" s="10">
        <f t="shared" si="10"/>
        <v>3.1133250311332506E-2</v>
      </c>
      <c r="AI38" s="12">
        <v>7.2635079999999999</v>
      </c>
      <c r="AJ38" s="10">
        <f t="shared" si="11"/>
        <v>3.6668938815262862E-2</v>
      </c>
      <c r="AL38" s="12">
        <v>79.550003000000004</v>
      </c>
      <c r="AM38" s="10">
        <f t="shared" si="12"/>
        <v>1.2730744262352224E-2</v>
      </c>
      <c r="AO38" s="12">
        <v>26.471699000000001</v>
      </c>
      <c r="AP38" s="10">
        <f t="shared" si="13"/>
        <v>8.6200411999286353E-2</v>
      </c>
      <c r="AR38" s="12">
        <v>29.483269</v>
      </c>
      <c r="AS38" s="10">
        <f t="shared" si="14"/>
        <v>4.275718144134797E-2</v>
      </c>
      <c r="AU38" s="12">
        <v>27.049999</v>
      </c>
      <c r="AV38" s="10">
        <f t="shared" si="15"/>
        <v>-2.0991676474544998E-2</v>
      </c>
      <c r="AX38" s="12">
        <v>21.809999000000001</v>
      </c>
      <c r="AY38" s="10">
        <f t="shared" si="16"/>
        <v>0.17510776805537542</v>
      </c>
    </row>
    <row r="39" spans="1:51">
      <c r="A39" s="6">
        <v>36</v>
      </c>
      <c r="B39" s="7">
        <v>44501</v>
      </c>
      <c r="C39" s="8">
        <v>0.11</v>
      </c>
      <c r="D39" s="17">
        <f t="shared" si="0"/>
        <v>1.1000000000000001E-3</v>
      </c>
      <c r="E39" s="1">
        <v>5.9999999999999995E-4</v>
      </c>
      <c r="F39" s="18">
        <f t="shared" si="1"/>
        <v>4.9999999999999996E-5</v>
      </c>
      <c r="H39" s="9">
        <v>9558.33</v>
      </c>
      <c r="I39" s="10">
        <f t="shared" si="2"/>
        <v>-6.9288167712898783E-3</v>
      </c>
      <c r="K39" s="12">
        <v>17.781438999999999</v>
      </c>
      <c r="L39" s="10">
        <f t="shared" si="3"/>
        <v>-1.8750096127711855E-3</v>
      </c>
      <c r="N39" s="12">
        <v>20.350000000000001</v>
      </c>
      <c r="O39" s="10">
        <f t="shared" si="4"/>
        <v>-0.15595192219195672</v>
      </c>
      <c r="Q39" s="12">
        <v>46.040000999999997</v>
      </c>
      <c r="R39" s="10">
        <f t="shared" si="5"/>
        <v>-0.20180303398058258</v>
      </c>
      <c r="T39" s="12">
        <v>5.607882</v>
      </c>
      <c r="U39" s="10">
        <f t="shared" si="6"/>
        <v>-9.983348727639358E-3</v>
      </c>
      <c r="W39" s="12">
        <v>64.921997000000005</v>
      </c>
      <c r="X39" s="10">
        <f t="shared" si="7"/>
        <v>-1.5779411721009173E-2</v>
      </c>
      <c r="Z39" s="12">
        <v>14.783284</v>
      </c>
      <c r="AA39" s="10">
        <f t="shared" si="8"/>
        <v>-0.26780751716382123</v>
      </c>
      <c r="AC39" s="12">
        <v>14.81</v>
      </c>
      <c r="AD39" s="10">
        <f t="shared" si="9"/>
        <v>-3.8311688311688304E-2</v>
      </c>
      <c r="AF39" s="12">
        <v>6.24</v>
      </c>
      <c r="AG39" s="10">
        <f t="shared" si="10"/>
        <v>-0.24637681159420283</v>
      </c>
      <c r="AI39" s="12">
        <v>7.4587640000000004</v>
      </c>
      <c r="AJ39" s="10">
        <f t="shared" si="11"/>
        <v>2.6881776684213817E-2</v>
      </c>
      <c r="AL39" s="12">
        <v>81.690002000000007</v>
      </c>
      <c r="AM39" s="10">
        <f t="shared" si="12"/>
        <v>2.690130633935995E-2</v>
      </c>
      <c r="AO39" s="12">
        <v>19.505945000000001</v>
      </c>
      <c r="AP39" s="10">
        <f t="shared" si="13"/>
        <v>-0.26313966474157929</v>
      </c>
      <c r="AR39" s="12">
        <v>29.564464999999998</v>
      </c>
      <c r="AS39" s="10">
        <f t="shared" si="14"/>
        <v>2.7539687000107923E-3</v>
      </c>
      <c r="AU39" s="12">
        <v>26.959999</v>
      </c>
      <c r="AV39" s="10">
        <f t="shared" si="15"/>
        <v>-3.3271720268825094E-3</v>
      </c>
      <c r="AX39" s="12">
        <v>21.209999</v>
      </c>
      <c r="AY39" s="10">
        <f t="shared" si="16"/>
        <v>-2.751031763000087E-2</v>
      </c>
    </row>
    <row r="40" spans="1:51">
      <c r="A40" s="6">
        <v>37</v>
      </c>
      <c r="B40" s="7">
        <v>44531</v>
      </c>
      <c r="C40" s="8">
        <v>0.06</v>
      </c>
      <c r="D40" s="17">
        <f t="shared" si="0"/>
        <v>5.9999999999999995E-4</v>
      </c>
      <c r="E40" s="1">
        <v>1.1000000000000001E-3</v>
      </c>
      <c r="F40" s="18">
        <f t="shared" si="1"/>
        <v>9.1666666666666668E-5</v>
      </c>
      <c r="H40" s="9">
        <v>9986.7000000000007</v>
      </c>
      <c r="I40" s="10">
        <f t="shared" si="2"/>
        <v>4.4816406213219341E-2</v>
      </c>
      <c r="K40" s="12">
        <v>19.735807000000001</v>
      </c>
      <c r="L40" s="10">
        <f t="shared" si="3"/>
        <v>0.10991056460616053</v>
      </c>
      <c r="N40" s="12">
        <v>21.77</v>
      </c>
      <c r="O40" s="10">
        <f t="shared" si="4"/>
        <v>6.9778869778869684E-2</v>
      </c>
      <c r="Q40" s="12">
        <v>34.299999</v>
      </c>
      <c r="R40" s="10">
        <f t="shared" si="5"/>
        <v>-0.25499569385326465</v>
      </c>
      <c r="T40" s="12">
        <v>5.5031759999999998</v>
      </c>
      <c r="U40" s="10">
        <f t="shared" si="6"/>
        <v>-1.867122025748762E-2</v>
      </c>
      <c r="W40" s="12">
        <v>66.270576000000005</v>
      </c>
      <c r="X40" s="10">
        <f t="shared" si="7"/>
        <v>2.0772296945825632E-2</v>
      </c>
      <c r="Z40" s="12">
        <v>15.784933000000001</v>
      </c>
      <c r="AA40" s="10">
        <f t="shared" si="8"/>
        <v>6.7755513592243813E-2</v>
      </c>
      <c r="AC40" s="12">
        <v>17.620000999999998</v>
      </c>
      <c r="AD40" s="10">
        <f t="shared" si="9"/>
        <v>0.18973673193787965</v>
      </c>
      <c r="AF40" s="12">
        <v>4.5599999999999996</v>
      </c>
      <c r="AG40" s="10">
        <f t="shared" si="10"/>
        <v>-0.26923076923076933</v>
      </c>
      <c r="AI40" s="12">
        <v>7.5075779999999996</v>
      </c>
      <c r="AJ40" s="10">
        <f t="shared" si="11"/>
        <v>6.5445159546540475E-3</v>
      </c>
      <c r="AL40" s="12">
        <v>90.580001999999993</v>
      </c>
      <c r="AM40" s="10">
        <f t="shared" si="12"/>
        <v>0.10882604703571908</v>
      </c>
      <c r="AO40" s="12">
        <v>20.841968999999999</v>
      </c>
      <c r="AP40" s="10">
        <f t="shared" si="13"/>
        <v>6.8493169646484608E-2</v>
      </c>
      <c r="AR40" s="12">
        <v>30.223057000000001</v>
      </c>
      <c r="AS40" s="10">
        <f t="shared" si="14"/>
        <v>2.2276472785825899E-2</v>
      </c>
      <c r="AU40" s="12">
        <v>27.440000999999999</v>
      </c>
      <c r="AV40" s="10">
        <f t="shared" si="15"/>
        <v>1.7804229147041099E-2</v>
      </c>
      <c r="AX40" s="12">
        <v>21.559999000000001</v>
      </c>
      <c r="AY40" s="10">
        <f t="shared" si="16"/>
        <v>1.6501650943029342E-2</v>
      </c>
    </row>
    <row r="41" spans="1:51">
      <c r="A41" s="6">
        <v>38</v>
      </c>
      <c r="B41" s="7">
        <v>44562</v>
      </c>
      <c r="C41" s="8">
        <v>0.03</v>
      </c>
      <c r="D41" s="17">
        <f t="shared" si="0"/>
        <v>2.9999999999999997E-4</v>
      </c>
      <c r="E41" s="1">
        <v>5.9999999999999995E-4</v>
      </c>
      <c r="F41" s="18">
        <f t="shared" si="1"/>
        <v>4.9999999999999996E-5</v>
      </c>
      <c r="H41" s="9">
        <v>9469.92</v>
      </c>
      <c r="I41" s="10">
        <f t="shared" si="2"/>
        <v>-5.174682327495575E-2</v>
      </c>
      <c r="K41" s="12">
        <v>19.250242</v>
      </c>
      <c r="L41" s="10">
        <f t="shared" si="3"/>
        <v>-2.4603250325664468E-2</v>
      </c>
      <c r="N41" s="12">
        <v>17.139999</v>
      </c>
      <c r="O41" s="10">
        <f t="shared" si="4"/>
        <v>-0.21267804317868627</v>
      </c>
      <c r="Q41" s="12">
        <v>25.93</v>
      </c>
      <c r="R41" s="10">
        <f t="shared" si="5"/>
        <v>-0.24402330157502336</v>
      </c>
      <c r="T41" s="12">
        <v>5.1148280000000002</v>
      </c>
      <c r="U41" s="10">
        <f t="shared" si="6"/>
        <v>-7.0567977473371693E-2</v>
      </c>
      <c r="W41" s="12">
        <v>59.405979000000002</v>
      </c>
      <c r="X41" s="10">
        <f t="shared" si="7"/>
        <v>-0.10358438713434455</v>
      </c>
      <c r="Z41" s="12">
        <v>16.160551000000002</v>
      </c>
      <c r="AA41" s="10">
        <f t="shared" si="8"/>
        <v>2.3795983169520016E-2</v>
      </c>
      <c r="AC41" s="12">
        <v>16.459999</v>
      </c>
      <c r="AD41" s="10">
        <f t="shared" si="9"/>
        <v>-6.5834388999183299E-2</v>
      </c>
      <c r="AF41" s="12">
        <v>4.08</v>
      </c>
      <c r="AG41" s="10">
        <f t="shared" si="10"/>
        <v>-0.10526315789473675</v>
      </c>
      <c r="AI41" s="12">
        <v>6.6908289999999999</v>
      </c>
      <c r="AJ41" s="10">
        <f t="shared" si="11"/>
        <v>-0.10878994530592953</v>
      </c>
      <c r="AL41" s="12">
        <v>88.639999000000003</v>
      </c>
      <c r="AM41" s="10">
        <f t="shared" si="12"/>
        <v>-2.1417564110894922E-2</v>
      </c>
      <c r="AO41" s="12">
        <v>20.731403</v>
      </c>
      <c r="AP41" s="10">
        <f t="shared" si="13"/>
        <v>-5.3049690266787465E-3</v>
      </c>
      <c r="AR41" s="12">
        <v>28.401427999999999</v>
      </c>
      <c r="AS41" s="10">
        <f t="shared" si="14"/>
        <v>-6.0272824155412255E-2</v>
      </c>
      <c r="AU41" s="12">
        <v>23.860001</v>
      </c>
      <c r="AV41" s="10">
        <f t="shared" si="15"/>
        <v>-0.13046646754859806</v>
      </c>
      <c r="AX41" s="12">
        <v>20.92</v>
      </c>
      <c r="AY41" s="10">
        <f t="shared" si="16"/>
        <v>-2.9684556107817978E-2</v>
      </c>
    </row>
    <row r="42" spans="1:51">
      <c r="A42" s="6">
        <v>39</v>
      </c>
      <c r="B42" s="7">
        <v>44593</v>
      </c>
      <c r="C42" s="8">
        <v>0.06</v>
      </c>
      <c r="D42" s="17">
        <f t="shared" si="0"/>
        <v>5.9999999999999995E-4</v>
      </c>
      <c r="E42" s="1">
        <v>2.9999999999999997E-4</v>
      </c>
      <c r="F42" s="18">
        <f t="shared" si="1"/>
        <v>2.4999999999999998E-5</v>
      </c>
      <c r="H42" s="9">
        <v>9186.3700000000008</v>
      </c>
      <c r="I42" s="10">
        <f t="shared" si="2"/>
        <v>-2.994217480189899E-2</v>
      </c>
      <c r="K42" s="12">
        <v>17.203423000000001</v>
      </c>
      <c r="L42" s="10">
        <f t="shared" si="3"/>
        <v>-0.10632692305894124</v>
      </c>
      <c r="N42" s="12">
        <v>22.360001</v>
      </c>
      <c r="O42" s="10">
        <f t="shared" si="4"/>
        <v>0.30455089291428789</v>
      </c>
      <c r="Q42" s="12">
        <v>27.280000999999999</v>
      </c>
      <c r="R42" s="10">
        <f t="shared" si="5"/>
        <v>5.2063285769379054E-2</v>
      </c>
      <c r="T42" s="12">
        <v>4.7454239999999999</v>
      </c>
      <c r="U42" s="10">
        <f t="shared" si="6"/>
        <v>-7.2222174430890004E-2</v>
      </c>
      <c r="W42" s="12">
        <v>52.855927000000001</v>
      </c>
      <c r="X42" s="10">
        <f t="shared" si="7"/>
        <v>-0.11025913738413436</v>
      </c>
      <c r="Z42" s="12">
        <v>13.09793</v>
      </c>
      <c r="AA42" s="10">
        <f t="shared" si="8"/>
        <v>-0.18951216452953873</v>
      </c>
      <c r="AC42" s="12">
        <v>16.399999999999999</v>
      </c>
      <c r="AD42" s="10">
        <f t="shared" si="9"/>
        <v>-3.6451399541398057E-3</v>
      </c>
      <c r="AF42" s="12">
        <v>4.1399999999999997</v>
      </c>
      <c r="AG42" s="10">
        <f t="shared" si="10"/>
        <v>1.4705882352941081E-2</v>
      </c>
      <c r="AI42" s="12">
        <v>7.2100299999999997</v>
      </c>
      <c r="AJ42" s="10">
        <f t="shared" si="11"/>
        <v>7.7598904410798697E-2</v>
      </c>
      <c r="AL42" s="12">
        <v>84.629997000000003</v>
      </c>
      <c r="AM42" s="10">
        <f t="shared" si="12"/>
        <v>-4.5239192748637101E-2</v>
      </c>
      <c r="AO42" s="12">
        <v>19.109745</v>
      </c>
      <c r="AP42" s="10">
        <f t="shared" si="13"/>
        <v>-7.8222298799555445E-2</v>
      </c>
      <c r="AR42" s="12">
        <v>28.838099</v>
      </c>
      <c r="AS42" s="10">
        <f t="shared" si="14"/>
        <v>1.537496635732543E-2</v>
      </c>
      <c r="AU42" s="12">
        <v>24.74</v>
      </c>
      <c r="AV42" s="10">
        <f t="shared" si="15"/>
        <v>3.6881767104703721E-2</v>
      </c>
      <c r="AX42" s="12">
        <v>24.98</v>
      </c>
      <c r="AY42" s="10">
        <f t="shared" si="16"/>
        <v>0.19407265774378576</v>
      </c>
    </row>
    <row r="43" spans="1:51">
      <c r="A43" s="6">
        <v>40</v>
      </c>
      <c r="B43" s="7">
        <v>44621</v>
      </c>
      <c r="C43" s="8">
        <v>0.17</v>
      </c>
      <c r="D43" s="17">
        <f t="shared" si="0"/>
        <v>1.7000000000000001E-3</v>
      </c>
      <c r="E43" s="1">
        <v>5.9999999999999995E-4</v>
      </c>
      <c r="F43" s="18">
        <f t="shared" si="1"/>
        <v>4.9999999999999996E-5</v>
      </c>
      <c r="H43" s="9">
        <v>9527.4599999999991</v>
      </c>
      <c r="I43" s="10">
        <f t="shared" si="2"/>
        <v>3.7130008915382061E-2</v>
      </c>
      <c r="K43" s="12">
        <v>17.880056</v>
      </c>
      <c r="L43" s="10">
        <f t="shared" si="3"/>
        <v>3.9331300520832328E-2</v>
      </c>
      <c r="N43" s="12">
        <v>32.209999000000003</v>
      </c>
      <c r="O43" s="10">
        <f t="shared" si="4"/>
        <v>0.44051867439540826</v>
      </c>
      <c r="Q43" s="12">
        <v>30.370000999999998</v>
      </c>
      <c r="R43" s="10">
        <f t="shared" si="5"/>
        <v>0.11326979056928921</v>
      </c>
      <c r="T43" s="12">
        <v>5.5694790000000003</v>
      </c>
      <c r="U43" s="10">
        <f t="shared" si="6"/>
        <v>0.17365255454517878</v>
      </c>
      <c r="W43" s="12">
        <v>51.799168000000002</v>
      </c>
      <c r="X43" s="10">
        <f t="shared" si="7"/>
        <v>-1.9993197735421412E-2</v>
      </c>
      <c r="Z43" s="12">
        <v>12.674835</v>
      </c>
      <c r="AA43" s="10">
        <f t="shared" si="8"/>
        <v>-3.230243252178016E-2</v>
      </c>
      <c r="AC43" s="12">
        <v>16.079999999999998</v>
      </c>
      <c r="AD43" s="10">
        <f t="shared" si="9"/>
        <v>-1.9512195121951237E-2</v>
      </c>
      <c r="AF43" s="12">
        <v>4.54</v>
      </c>
      <c r="AG43" s="10">
        <f t="shared" si="10"/>
        <v>9.6618357487922801E-2</v>
      </c>
      <c r="AI43" s="12">
        <v>8.2484310000000001</v>
      </c>
      <c r="AJ43" s="10">
        <f t="shared" si="11"/>
        <v>0.1440217308388454</v>
      </c>
      <c r="AL43" s="12">
        <v>84.480002999999996</v>
      </c>
      <c r="AM43" s="10">
        <f t="shared" si="12"/>
        <v>-1.7723502932418468E-3</v>
      </c>
      <c r="AO43" s="12">
        <v>24.979036000000001</v>
      </c>
      <c r="AP43" s="10">
        <f t="shared" si="13"/>
        <v>0.30713601882181057</v>
      </c>
      <c r="AR43" s="12">
        <v>30.402809000000001</v>
      </c>
      <c r="AS43" s="10">
        <f t="shared" si="14"/>
        <v>5.4258430834848083E-2</v>
      </c>
      <c r="AU43" s="12">
        <v>23.42</v>
      </c>
      <c r="AV43" s="10">
        <f t="shared" si="15"/>
        <v>-5.3354890864995827E-2</v>
      </c>
      <c r="AX43" s="12">
        <v>22.209999</v>
      </c>
      <c r="AY43" s="10">
        <f t="shared" si="16"/>
        <v>-0.11088875100080066</v>
      </c>
    </row>
    <row r="44" spans="1:51">
      <c r="A44" s="6">
        <v>41</v>
      </c>
      <c r="B44" s="7">
        <v>44652</v>
      </c>
      <c r="C44" s="8">
        <v>0.37</v>
      </c>
      <c r="D44" s="17">
        <f t="shared" si="0"/>
        <v>3.7000000000000002E-3</v>
      </c>
      <c r="E44" s="1">
        <v>1.7000000000000001E-3</v>
      </c>
      <c r="F44" s="18">
        <f t="shared" si="1"/>
        <v>1.4166666666666668E-4</v>
      </c>
      <c r="H44" s="9">
        <v>8696.65</v>
      </c>
      <c r="I44" s="10">
        <f t="shared" si="2"/>
        <v>-8.7201625616900993E-2</v>
      </c>
      <c r="K44" s="12">
        <v>15.782166</v>
      </c>
      <c r="L44" s="10">
        <f t="shared" si="3"/>
        <v>-0.11733128800044025</v>
      </c>
      <c r="N44" s="12">
        <v>25.49</v>
      </c>
      <c r="O44" s="10">
        <f t="shared" si="4"/>
        <v>-0.20863083541232039</v>
      </c>
      <c r="Q44" s="12">
        <v>19.98</v>
      </c>
      <c r="R44" s="10">
        <f t="shared" si="5"/>
        <v>-0.34211394988100258</v>
      </c>
      <c r="T44" s="12">
        <v>4.8381160000000003</v>
      </c>
      <c r="U44" s="10">
        <f t="shared" si="6"/>
        <v>-0.13131623263145439</v>
      </c>
      <c r="W44" s="12">
        <v>47.832099999999997</v>
      </c>
      <c r="X44" s="10">
        <f t="shared" si="7"/>
        <v>-7.6585554424349139E-2</v>
      </c>
      <c r="Z44" s="12">
        <v>11.180501</v>
      </c>
      <c r="AA44" s="10">
        <f t="shared" si="8"/>
        <v>-0.1178977083330868</v>
      </c>
      <c r="AC44" s="12">
        <v>14.34</v>
      </c>
      <c r="AD44" s="10">
        <f t="shared" si="9"/>
        <v>-0.10820895522388051</v>
      </c>
      <c r="AF44" s="12">
        <v>3.56</v>
      </c>
      <c r="AG44" s="10">
        <f t="shared" si="10"/>
        <v>-0.21585903083700439</v>
      </c>
      <c r="AI44" s="12">
        <v>7.625127</v>
      </c>
      <c r="AJ44" s="10">
        <f t="shared" si="11"/>
        <v>-7.556637134989673E-2</v>
      </c>
      <c r="AL44" s="12">
        <v>80.029999000000004</v>
      </c>
      <c r="AM44" s="10">
        <f t="shared" si="12"/>
        <v>-5.2675234871854736E-2</v>
      </c>
      <c r="AO44" s="12">
        <v>23.847684999999998</v>
      </c>
      <c r="AP44" s="10">
        <f t="shared" si="13"/>
        <v>-4.5292020076355313E-2</v>
      </c>
      <c r="AR44" s="12">
        <v>27.019613</v>
      </c>
      <c r="AS44" s="10">
        <f t="shared" si="14"/>
        <v>-0.1112790597737203</v>
      </c>
      <c r="AU44" s="12">
        <v>21.940000999999999</v>
      </c>
      <c r="AV44" s="10">
        <f t="shared" si="15"/>
        <v>-6.3193808710503965E-2</v>
      </c>
      <c r="AX44" s="12">
        <v>24.309999000000001</v>
      </c>
      <c r="AY44" s="10">
        <f t="shared" si="16"/>
        <v>9.4552007859162956E-2</v>
      </c>
    </row>
    <row r="45" spans="1:51">
      <c r="A45" s="6">
        <v>42</v>
      </c>
      <c r="B45" s="7">
        <v>44682</v>
      </c>
      <c r="C45" s="8">
        <v>0.73</v>
      </c>
      <c r="D45" s="17">
        <f t="shared" si="0"/>
        <v>7.3000000000000001E-3</v>
      </c>
      <c r="E45" s="1">
        <v>3.7000000000000002E-3</v>
      </c>
      <c r="F45" s="18">
        <f t="shared" si="1"/>
        <v>3.0833333333333337E-4</v>
      </c>
      <c r="H45" s="9">
        <v>8712.6</v>
      </c>
      <c r="I45" s="10">
        <f t="shared" si="2"/>
        <v>1.8340395439624142E-3</v>
      </c>
      <c r="K45" s="12">
        <v>15.945228999999999</v>
      </c>
      <c r="L45" s="10">
        <f t="shared" si="3"/>
        <v>1.033210523827967E-2</v>
      </c>
      <c r="N45" s="12">
        <v>23.18</v>
      </c>
      <c r="O45" s="10">
        <f t="shared" si="4"/>
        <v>-9.0623774029030948E-2</v>
      </c>
      <c r="Q45" s="12">
        <v>26.120000999999998</v>
      </c>
      <c r="R45" s="10">
        <f t="shared" si="5"/>
        <v>0.30730735735735726</v>
      </c>
      <c r="T45" s="12">
        <v>4.2857329999999996</v>
      </c>
      <c r="U45" s="10">
        <f t="shared" si="6"/>
        <v>-0.11417316161910973</v>
      </c>
      <c r="W45" s="12">
        <v>46.415539000000003</v>
      </c>
      <c r="X45" s="10">
        <f t="shared" si="7"/>
        <v>-2.9615279278977811E-2</v>
      </c>
      <c r="Z45" s="12">
        <v>10.035151000000001</v>
      </c>
      <c r="AA45" s="10">
        <f t="shared" si="8"/>
        <v>-0.10244174210082346</v>
      </c>
      <c r="AC45" s="12">
        <v>14.47</v>
      </c>
      <c r="AD45" s="10">
        <f t="shared" si="9"/>
        <v>9.0655509065551455E-3</v>
      </c>
      <c r="AF45" s="12">
        <v>4.0999999999999996</v>
      </c>
      <c r="AG45" s="10">
        <f t="shared" si="10"/>
        <v>0.15168539325842684</v>
      </c>
      <c r="AI45" s="12">
        <v>7.3401670000000001</v>
      </c>
      <c r="AJ45" s="10">
        <f t="shared" si="11"/>
        <v>-3.7371180834102811E-2</v>
      </c>
      <c r="AL45" s="12">
        <v>70.370002999999997</v>
      </c>
      <c r="AM45" s="10">
        <f t="shared" si="12"/>
        <v>-0.12070468725108952</v>
      </c>
      <c r="AO45" s="12">
        <v>24.525072000000002</v>
      </c>
      <c r="AP45" s="10">
        <f t="shared" si="13"/>
        <v>2.8404727754497056E-2</v>
      </c>
      <c r="AR45" s="12">
        <v>25.928194000000001</v>
      </c>
      <c r="AS45" s="10">
        <f t="shared" si="14"/>
        <v>-4.0393583727494485E-2</v>
      </c>
      <c r="AU45" s="12">
        <v>21.709999</v>
      </c>
      <c r="AV45" s="10">
        <f t="shared" si="15"/>
        <v>-1.0483226504866565E-2</v>
      </c>
      <c r="AX45" s="12">
        <v>25.120000999999998</v>
      </c>
      <c r="AY45" s="10">
        <f t="shared" si="16"/>
        <v>3.3319705196203309E-2</v>
      </c>
    </row>
    <row r="46" spans="1:51">
      <c r="A46" s="6">
        <v>43</v>
      </c>
      <c r="B46" s="7">
        <v>44713</v>
      </c>
      <c r="C46" s="8">
        <v>1.28</v>
      </c>
      <c r="D46" s="17">
        <f t="shared" si="0"/>
        <v>1.2800000000000001E-2</v>
      </c>
      <c r="E46" s="1">
        <v>7.3000000000000001E-3</v>
      </c>
      <c r="F46" s="18">
        <f t="shared" si="1"/>
        <v>6.0833333333333334E-4</v>
      </c>
      <c r="H46" s="9">
        <v>7993.43</v>
      </c>
      <c r="I46" s="10">
        <f t="shared" si="2"/>
        <v>-8.2543672382526467E-2</v>
      </c>
      <c r="K46" s="12">
        <v>13.104607</v>
      </c>
      <c r="L46" s="10">
        <f t="shared" si="3"/>
        <v>-0.17814871144214986</v>
      </c>
      <c r="N46" s="12">
        <v>15.37</v>
      </c>
      <c r="O46" s="10">
        <f t="shared" si="4"/>
        <v>-0.33692838654012081</v>
      </c>
      <c r="Q46" s="12">
        <v>23.360001</v>
      </c>
      <c r="R46" s="10">
        <f t="shared" si="5"/>
        <v>-0.10566615215673224</v>
      </c>
      <c r="T46" s="12">
        <v>3.4095390000000001</v>
      </c>
      <c r="U46" s="10">
        <f t="shared" si="6"/>
        <v>-0.20444437392623374</v>
      </c>
      <c r="W46" s="12">
        <v>40.629683999999997</v>
      </c>
      <c r="X46" s="10">
        <f t="shared" si="7"/>
        <v>-0.12465340540373784</v>
      </c>
      <c r="Z46" s="12">
        <v>7.4967949999999997</v>
      </c>
      <c r="AA46" s="10">
        <f t="shared" si="8"/>
        <v>-0.25294646787078751</v>
      </c>
      <c r="AC46" s="12">
        <v>13.23</v>
      </c>
      <c r="AD46" s="10">
        <f t="shared" si="9"/>
        <v>-8.5694540428472715E-2</v>
      </c>
      <c r="AF46" s="12">
        <v>4.2</v>
      </c>
      <c r="AG46" s="10">
        <f t="shared" si="10"/>
        <v>2.4390243902439157E-2</v>
      </c>
      <c r="AI46" s="12">
        <v>6.8979879999999998</v>
      </c>
      <c r="AJ46" s="10">
        <f t="shared" si="11"/>
        <v>-6.024099996634958E-2</v>
      </c>
      <c r="AL46" s="12">
        <v>68.010002</v>
      </c>
      <c r="AM46" s="10">
        <f t="shared" si="12"/>
        <v>-3.3537031396744389E-2</v>
      </c>
      <c r="AO46" s="12">
        <v>19.758317999999999</v>
      </c>
      <c r="AP46" s="10">
        <f t="shared" si="13"/>
        <v>-0.19436248749850774</v>
      </c>
      <c r="AR46" s="12">
        <v>20.526104</v>
      </c>
      <c r="AS46" s="10">
        <f t="shared" si="14"/>
        <v>-0.20834810168421297</v>
      </c>
      <c r="AU46" s="12">
        <v>20.399999999999999</v>
      </c>
      <c r="AV46" s="10">
        <f t="shared" si="15"/>
        <v>-6.0340813465721545E-2</v>
      </c>
      <c r="AX46" s="12">
        <v>22.33</v>
      </c>
      <c r="AY46" s="10">
        <f t="shared" si="16"/>
        <v>-0.11106691436835534</v>
      </c>
    </row>
    <row r="47" spans="1:51">
      <c r="A47" s="6">
        <v>44</v>
      </c>
      <c r="B47" s="7">
        <v>44743</v>
      </c>
      <c r="C47" s="8">
        <v>2.2200000000000002</v>
      </c>
      <c r="D47" s="17">
        <f t="shared" si="0"/>
        <v>2.2200000000000001E-2</v>
      </c>
      <c r="E47" s="1">
        <v>1.2800000000000001E-2</v>
      </c>
      <c r="F47" s="18">
        <f t="shared" si="1"/>
        <v>1.0666666666666667E-3</v>
      </c>
      <c r="H47" s="9">
        <v>8730.4599999999991</v>
      </c>
      <c r="I47" s="10">
        <f t="shared" si="2"/>
        <v>9.2204472923388181E-2</v>
      </c>
      <c r="K47" s="12">
        <v>15.088122</v>
      </c>
      <c r="L47" s="10">
        <f t="shared" si="3"/>
        <v>0.15136012854105435</v>
      </c>
      <c r="N47" s="12">
        <v>17.709999</v>
      </c>
      <c r="O47" s="10">
        <f t="shared" si="4"/>
        <v>0.15224456733897207</v>
      </c>
      <c r="Q47" s="12">
        <v>32.689999</v>
      </c>
      <c r="R47" s="10">
        <f t="shared" si="5"/>
        <v>0.39940058221744079</v>
      </c>
      <c r="T47" s="12">
        <v>3.2694299999999998</v>
      </c>
      <c r="U47" s="10">
        <f t="shared" si="6"/>
        <v>-4.1093238704704729E-2</v>
      </c>
      <c r="W47" s="12">
        <v>41.515552999999997</v>
      </c>
      <c r="X47" s="10">
        <f t="shared" si="7"/>
        <v>2.1803492244734161E-2</v>
      </c>
      <c r="Z47" s="12">
        <v>8.7523269999999993</v>
      </c>
      <c r="AA47" s="10">
        <f t="shared" si="8"/>
        <v>0.16747583467335037</v>
      </c>
      <c r="AC47" s="12">
        <v>14.8</v>
      </c>
      <c r="AD47" s="10">
        <f t="shared" si="9"/>
        <v>0.11866969009826155</v>
      </c>
      <c r="AF47" s="12">
        <v>3.82</v>
      </c>
      <c r="AG47" s="10">
        <f t="shared" si="10"/>
        <v>-9.0476190476190557E-2</v>
      </c>
      <c r="AI47" s="12">
        <v>7.7799940000000003</v>
      </c>
      <c r="AJ47" s="10">
        <f t="shared" si="11"/>
        <v>0.12786424099317084</v>
      </c>
      <c r="AL47" s="12">
        <v>78.809997999999993</v>
      </c>
      <c r="AM47" s="10">
        <f t="shared" si="12"/>
        <v>0.15880011295985541</v>
      </c>
      <c r="AO47" s="12">
        <v>21.983820000000001</v>
      </c>
      <c r="AP47" s="10">
        <f t="shared" si="13"/>
        <v>0.11263620719132075</v>
      </c>
      <c r="AR47" s="12">
        <v>21.951423999999999</v>
      </c>
      <c r="AS47" s="10">
        <f t="shared" si="14"/>
        <v>6.9439383138660854E-2</v>
      </c>
      <c r="AU47" s="12">
        <v>22.950001</v>
      </c>
      <c r="AV47" s="10">
        <f t="shared" si="15"/>
        <v>0.12500004901960793</v>
      </c>
      <c r="AX47" s="12">
        <v>23.200001</v>
      </c>
      <c r="AY47" s="10">
        <f t="shared" si="16"/>
        <v>3.896108374384246E-2</v>
      </c>
    </row>
    <row r="48" spans="1:51">
      <c r="A48" s="6">
        <v>45</v>
      </c>
      <c r="B48" s="7">
        <v>44774</v>
      </c>
      <c r="C48" s="8">
        <v>2.4</v>
      </c>
      <c r="D48" s="17">
        <f t="shared" si="0"/>
        <v>2.4E-2</v>
      </c>
      <c r="E48" s="1">
        <v>2.2200000000000001E-2</v>
      </c>
      <c r="F48" s="18">
        <f t="shared" si="1"/>
        <v>1.8500000000000001E-3</v>
      </c>
      <c r="H48" s="9">
        <v>8374.42</v>
      </c>
      <c r="I48" s="10">
        <f t="shared" si="2"/>
        <v>-4.0781356308831278E-2</v>
      </c>
      <c r="K48" s="12">
        <v>12.786396</v>
      </c>
      <c r="L48" s="10">
        <f t="shared" si="3"/>
        <v>-0.15255218641524773</v>
      </c>
      <c r="N48" s="12">
        <v>17.27</v>
      </c>
      <c r="O48" s="10">
        <f t="shared" si="4"/>
        <v>-2.4844665434481404E-2</v>
      </c>
      <c r="Q48" s="12">
        <v>33.029998999999997</v>
      </c>
      <c r="R48" s="10">
        <f t="shared" si="5"/>
        <v>1.0400734487633245E-2</v>
      </c>
      <c r="T48" s="12">
        <v>3.1447880000000001</v>
      </c>
      <c r="U48" s="10">
        <f t="shared" si="6"/>
        <v>-3.812346494648905E-2</v>
      </c>
      <c r="W48" s="12">
        <v>38.514316999999998</v>
      </c>
      <c r="X48" s="10">
        <f t="shared" si="7"/>
        <v>-7.2291846865197698E-2</v>
      </c>
      <c r="Z48" s="12">
        <v>8.4651820000000004</v>
      </c>
      <c r="AA48" s="10">
        <f t="shared" si="8"/>
        <v>-3.2807846416158686E-2</v>
      </c>
      <c r="AC48" s="12">
        <v>14.08</v>
      </c>
      <c r="AD48" s="10">
        <f t="shared" si="9"/>
        <v>-4.8648648648648693E-2</v>
      </c>
      <c r="AF48" s="12">
        <v>3.66</v>
      </c>
      <c r="AG48" s="10">
        <f t="shared" si="10"/>
        <v>-4.1884816753926621E-2</v>
      </c>
      <c r="AI48" s="12">
        <v>7.0897540000000001</v>
      </c>
      <c r="AJ48" s="10">
        <f t="shared" si="11"/>
        <v>-8.8719862765961027E-2</v>
      </c>
      <c r="AL48" s="12">
        <v>67.75</v>
      </c>
      <c r="AM48" s="10">
        <f t="shared" si="12"/>
        <v>-0.14033749880313401</v>
      </c>
      <c r="AO48" s="12">
        <v>15.999281</v>
      </c>
      <c r="AP48" s="10">
        <f t="shared" si="13"/>
        <v>-0.27222470889954525</v>
      </c>
      <c r="AR48" s="12">
        <v>18.125710999999999</v>
      </c>
      <c r="AS48" s="10">
        <f t="shared" si="14"/>
        <v>-0.1742808575881</v>
      </c>
      <c r="AU48" s="12">
        <v>22.129999000000002</v>
      </c>
      <c r="AV48" s="10">
        <f t="shared" si="15"/>
        <v>-3.5729933083662992E-2</v>
      </c>
      <c r="AX48" s="12">
        <v>22.120000999999998</v>
      </c>
      <c r="AY48" s="10">
        <f t="shared" si="16"/>
        <v>-4.6551722131391367E-2</v>
      </c>
    </row>
    <row r="49" spans="1:51">
      <c r="A49" s="6">
        <v>46</v>
      </c>
      <c r="B49" s="7">
        <v>44805</v>
      </c>
      <c r="C49" s="8">
        <v>2.79</v>
      </c>
      <c r="D49" s="17">
        <f t="shared" si="0"/>
        <v>2.7900000000000001E-2</v>
      </c>
      <c r="E49" s="1">
        <v>2.4E-2</v>
      </c>
      <c r="F49" s="18">
        <f t="shared" si="1"/>
        <v>2E-3</v>
      </c>
      <c r="H49" s="9">
        <v>7603.14</v>
      </c>
      <c r="I49" s="10">
        <f t="shared" si="2"/>
        <v>-9.2099512563258087E-2</v>
      </c>
      <c r="K49" s="12">
        <v>10.379648</v>
      </c>
      <c r="L49" s="10">
        <f t="shared" si="3"/>
        <v>-0.18822723776113304</v>
      </c>
      <c r="N49" s="12">
        <v>13.47</v>
      </c>
      <c r="O49" s="10">
        <f t="shared" si="4"/>
        <v>-0.2200347423277359</v>
      </c>
      <c r="Q49" s="12">
        <v>27.59</v>
      </c>
      <c r="R49" s="10">
        <f t="shared" si="5"/>
        <v>-0.16469873341503877</v>
      </c>
      <c r="T49" s="12">
        <v>3.6358139999999999</v>
      </c>
      <c r="U49" s="10">
        <f t="shared" si="6"/>
        <v>0.15613961895046652</v>
      </c>
      <c r="W49" s="12">
        <v>27.791633999999998</v>
      </c>
      <c r="X49" s="10">
        <f t="shared" si="7"/>
        <v>-0.27840771524002361</v>
      </c>
      <c r="Z49" s="12">
        <v>7.6038449999999997</v>
      </c>
      <c r="AA49" s="10">
        <f t="shared" si="8"/>
        <v>-0.10175055893659471</v>
      </c>
      <c r="AC49" s="12">
        <v>13.05</v>
      </c>
      <c r="AD49" s="10">
        <f t="shared" si="9"/>
        <v>-7.3153409090909047E-2</v>
      </c>
      <c r="AF49" s="12">
        <v>2.71</v>
      </c>
      <c r="AG49" s="10">
        <f t="shared" si="10"/>
        <v>-0.25956284153005471</v>
      </c>
      <c r="AI49" s="12">
        <v>7.306686</v>
      </c>
      <c r="AJ49" s="10">
        <f t="shared" si="11"/>
        <v>3.0597958687988314E-2</v>
      </c>
      <c r="AL49" s="12">
        <v>57.66</v>
      </c>
      <c r="AM49" s="10">
        <f t="shared" si="12"/>
        <v>-0.14892988929889303</v>
      </c>
      <c r="AO49" s="12">
        <v>15.810468999999999</v>
      </c>
      <c r="AP49" s="10">
        <f t="shared" si="13"/>
        <v>-1.1801280320034408E-2</v>
      </c>
      <c r="AR49" s="12">
        <v>16.649280999999998</v>
      </c>
      <c r="AS49" s="10">
        <f t="shared" si="14"/>
        <v>-8.145501161306172E-2</v>
      </c>
      <c r="AU49" s="12">
        <v>19.260000000000002</v>
      </c>
      <c r="AV49" s="10">
        <f t="shared" si="15"/>
        <v>-0.12968816672788822</v>
      </c>
      <c r="AX49" s="12">
        <v>18.940000999999999</v>
      </c>
      <c r="AY49" s="10">
        <f t="shared" si="16"/>
        <v>-0.14376129548999567</v>
      </c>
    </row>
    <row r="50" spans="1:51">
      <c r="A50" s="6">
        <v>47</v>
      </c>
      <c r="B50" s="7">
        <v>44835</v>
      </c>
      <c r="C50" s="8">
        <v>3.73</v>
      </c>
      <c r="D50" s="17">
        <f t="shared" si="0"/>
        <v>3.73E-2</v>
      </c>
      <c r="E50" s="1">
        <v>2.7900000000000001E-2</v>
      </c>
      <c r="F50" s="18">
        <f t="shared" si="1"/>
        <v>2.3250000000000002E-3</v>
      </c>
      <c r="H50" s="9">
        <v>8218.7000000000007</v>
      </c>
      <c r="I50" s="10">
        <f t="shared" si="2"/>
        <v>8.0961287047193714E-2</v>
      </c>
      <c r="K50" s="12">
        <v>10.228396999999999</v>
      </c>
      <c r="L50" s="10">
        <f t="shared" si="3"/>
        <v>-1.457188143567106E-2</v>
      </c>
      <c r="N50" s="12">
        <v>12.99</v>
      </c>
      <c r="O50" s="10">
        <f t="shared" si="4"/>
        <v>-3.563474387527843E-2</v>
      </c>
      <c r="Q50" s="12">
        <v>22.51</v>
      </c>
      <c r="R50" s="10">
        <f t="shared" si="5"/>
        <v>-0.18412468285610722</v>
      </c>
      <c r="T50" s="12">
        <v>3.5101070000000001</v>
      </c>
      <c r="U50" s="10">
        <f t="shared" si="6"/>
        <v>-3.4574650958492319E-2</v>
      </c>
      <c r="W50" s="12">
        <v>26.559919000000001</v>
      </c>
      <c r="X50" s="10">
        <f t="shared" si="7"/>
        <v>-4.4319632303735639E-2</v>
      </c>
      <c r="Z50" s="12">
        <v>10.437920999999999</v>
      </c>
      <c r="AA50" s="10">
        <f t="shared" si="8"/>
        <v>0.37271617188409278</v>
      </c>
      <c r="AC50" s="12">
        <v>15.1</v>
      </c>
      <c r="AD50" s="10">
        <f t="shared" si="9"/>
        <v>0.15708812260536389</v>
      </c>
      <c r="AF50" s="12">
        <v>2.02</v>
      </c>
      <c r="AG50" s="10">
        <f t="shared" si="10"/>
        <v>-0.25461254612546125</v>
      </c>
      <c r="AI50" s="12">
        <v>7.8062610000000001</v>
      </c>
      <c r="AJ50" s="10">
        <f t="shared" si="11"/>
        <v>6.8372309963778397E-2</v>
      </c>
      <c r="AL50" s="12">
        <v>65.480002999999996</v>
      </c>
      <c r="AM50" s="10">
        <f t="shared" si="12"/>
        <v>0.1356226673603885</v>
      </c>
      <c r="AO50" s="12">
        <v>19.222049999999999</v>
      </c>
      <c r="AP50" s="10">
        <f t="shared" si="13"/>
        <v>0.21577987344967439</v>
      </c>
      <c r="AR50" s="12">
        <v>16.583480999999999</v>
      </c>
      <c r="AS50" s="10">
        <f t="shared" si="14"/>
        <v>-3.9521226171868578E-3</v>
      </c>
      <c r="AU50" s="12">
        <v>18.719999000000001</v>
      </c>
      <c r="AV50" s="10">
        <f t="shared" si="15"/>
        <v>-2.803743509865006E-2</v>
      </c>
      <c r="AX50" s="12">
        <v>18.959999</v>
      </c>
      <c r="AY50" s="10">
        <f t="shared" si="16"/>
        <v>1.0558605567128044E-3</v>
      </c>
    </row>
    <row r="51" spans="1:51">
      <c r="A51" s="6">
        <v>48</v>
      </c>
      <c r="B51" s="7">
        <v>44866</v>
      </c>
      <c r="C51" s="8">
        <v>4.07</v>
      </c>
      <c r="D51" s="17">
        <f t="shared" si="0"/>
        <v>4.07E-2</v>
      </c>
      <c r="E51" s="1">
        <v>3.73E-2</v>
      </c>
      <c r="F51" s="18">
        <f t="shared" si="1"/>
        <v>3.1083333333333332E-3</v>
      </c>
      <c r="H51" s="9">
        <v>8678</v>
      </c>
      <c r="I51" s="10">
        <f t="shared" si="2"/>
        <v>5.5884750629661535E-2</v>
      </c>
      <c r="K51" s="12">
        <v>11.720224</v>
      </c>
      <c r="L51" s="10">
        <f t="shared" si="3"/>
        <v>0.1458514955960353</v>
      </c>
      <c r="N51" s="12">
        <v>15.48</v>
      </c>
      <c r="O51" s="10">
        <f t="shared" si="4"/>
        <v>0.19168591224018477</v>
      </c>
      <c r="Q51" s="12">
        <v>32.580002</v>
      </c>
      <c r="R51" s="10">
        <f t="shared" si="5"/>
        <v>0.44735681919147036</v>
      </c>
      <c r="T51" s="12">
        <v>3.9935930000000002</v>
      </c>
      <c r="U51" s="10">
        <f t="shared" si="6"/>
        <v>0.1377411002000794</v>
      </c>
      <c r="W51" s="12">
        <v>30.856514000000001</v>
      </c>
      <c r="X51" s="10">
        <f t="shared" si="7"/>
        <v>0.16176988340965948</v>
      </c>
      <c r="Z51" s="12">
        <v>13.705259</v>
      </c>
      <c r="AA51" s="10">
        <f t="shared" si="8"/>
        <v>0.31302574526095767</v>
      </c>
      <c r="AC51" s="12">
        <v>11.33</v>
      </c>
      <c r="AD51" s="10">
        <f t="shared" si="9"/>
        <v>-0.24966887417218542</v>
      </c>
      <c r="AF51" s="12">
        <v>2.97</v>
      </c>
      <c r="AG51" s="10">
        <f t="shared" si="10"/>
        <v>0.47029702970297038</v>
      </c>
      <c r="AI51" s="12">
        <v>9.5970490000000002</v>
      </c>
      <c r="AJ51" s="10">
        <f t="shared" si="11"/>
        <v>0.22940406425047791</v>
      </c>
      <c r="AL51" s="12">
        <v>78.360000999999997</v>
      </c>
      <c r="AM51" s="10">
        <f t="shared" si="12"/>
        <v>0.19670124327880684</v>
      </c>
      <c r="AO51" s="12">
        <v>19.817425</v>
      </c>
      <c r="AP51" s="10">
        <f t="shared" si="13"/>
        <v>3.0973543404579671E-2</v>
      </c>
      <c r="AR51" s="12">
        <v>16.328928000000001</v>
      </c>
      <c r="AS51" s="10">
        <f t="shared" si="14"/>
        <v>-1.5349792965662506E-2</v>
      </c>
      <c r="AU51" s="12">
        <v>20.950001</v>
      </c>
      <c r="AV51" s="10">
        <f t="shared" si="15"/>
        <v>0.11912404482500233</v>
      </c>
      <c r="AX51" s="12">
        <v>18.23</v>
      </c>
      <c r="AY51" s="10">
        <f t="shared" si="16"/>
        <v>-3.8502058992724596E-2</v>
      </c>
    </row>
    <row r="52" spans="1:51">
      <c r="A52" s="6">
        <v>49</v>
      </c>
      <c r="B52" s="7">
        <v>44896</v>
      </c>
      <c r="C52" s="8">
        <v>4.12</v>
      </c>
      <c r="D52" s="17">
        <f t="shared" si="0"/>
        <v>4.1200000000000001E-2</v>
      </c>
      <c r="E52" s="1">
        <v>4.07E-2</v>
      </c>
      <c r="F52" s="18">
        <f t="shared" si="1"/>
        <v>3.3916666666666665E-3</v>
      </c>
      <c r="H52" s="9">
        <v>8178.02</v>
      </c>
      <c r="I52" s="10">
        <f t="shared" si="2"/>
        <v>-5.761465775524309E-2</v>
      </c>
      <c r="K52" s="12">
        <v>9.9514709999999997</v>
      </c>
      <c r="L52" s="10">
        <f t="shared" si="3"/>
        <v>-0.15091460709283375</v>
      </c>
      <c r="N52" s="12">
        <v>16.110001</v>
      </c>
      <c r="O52" s="10">
        <f t="shared" si="4"/>
        <v>4.0697739018087854E-2</v>
      </c>
      <c r="Q52" s="12">
        <v>24.02</v>
      </c>
      <c r="R52" s="10">
        <f t="shared" si="5"/>
        <v>-0.26273792125611289</v>
      </c>
      <c r="T52" s="12">
        <v>3.9846499999999998</v>
      </c>
      <c r="U52" s="10">
        <f t="shared" si="6"/>
        <v>-2.2393368578120924E-3</v>
      </c>
      <c r="W52" s="12">
        <v>25.958206000000001</v>
      </c>
      <c r="X52" s="10">
        <f t="shared" si="7"/>
        <v>-0.15874469812111633</v>
      </c>
      <c r="Z52" s="12">
        <v>10.632415999999999</v>
      </c>
      <c r="AA52" s="10">
        <f t="shared" si="8"/>
        <v>-0.22420904267478642</v>
      </c>
      <c r="AC52" s="12">
        <v>10.51</v>
      </c>
      <c r="AD52" s="10">
        <f t="shared" si="9"/>
        <v>-7.2374227714033568E-2</v>
      </c>
      <c r="AF52" s="12">
        <v>5.3</v>
      </c>
      <c r="AG52" s="10">
        <f t="shared" si="10"/>
        <v>0.78451178451178438</v>
      </c>
      <c r="AI52" s="12">
        <v>10.002698000000001</v>
      </c>
      <c r="AJ52" s="10">
        <f t="shared" si="11"/>
        <v>4.2268097203630027E-2</v>
      </c>
      <c r="AL52" s="12">
        <v>78.800003000000004</v>
      </c>
      <c r="AM52" s="10">
        <f t="shared" si="12"/>
        <v>5.6151352014404254E-3</v>
      </c>
      <c r="AO52" s="12">
        <v>15.384986</v>
      </c>
      <c r="AP52" s="10">
        <f t="shared" si="13"/>
        <v>-0.22366372018564473</v>
      </c>
      <c r="AR52" s="12">
        <v>14.782773000000001</v>
      </c>
      <c r="AS52" s="10">
        <f t="shared" si="14"/>
        <v>-9.4688089750901011E-2</v>
      </c>
      <c r="AU52" s="12">
        <v>19.75</v>
      </c>
      <c r="AV52" s="10">
        <f t="shared" si="15"/>
        <v>-5.7279281275451982E-2</v>
      </c>
      <c r="AX52" s="12">
        <v>17.84</v>
      </c>
      <c r="AY52" s="10">
        <f t="shared" si="16"/>
        <v>-2.1393307734503597E-2</v>
      </c>
    </row>
    <row r="53" spans="1:51">
      <c r="A53" s="6">
        <v>50</v>
      </c>
      <c r="B53" s="7">
        <v>44927</v>
      </c>
      <c r="C53" s="8">
        <v>4.58</v>
      </c>
      <c r="D53" s="17">
        <f t="shared" si="0"/>
        <v>4.58E-2</v>
      </c>
      <c r="E53" s="1">
        <v>4.1200000000000001E-2</v>
      </c>
      <c r="F53" s="18">
        <f t="shared" si="1"/>
        <v>3.4333333333333334E-3</v>
      </c>
      <c r="H53" s="9">
        <v>8691.8799999999992</v>
      </c>
      <c r="I53" s="10">
        <f t="shared" si="2"/>
        <v>6.2834280180287985E-2</v>
      </c>
      <c r="K53" s="12">
        <v>11.842449</v>
      </c>
      <c r="L53" s="10">
        <f t="shared" si="3"/>
        <v>0.19001994780470149</v>
      </c>
      <c r="N53" s="12">
        <v>21.35</v>
      </c>
      <c r="O53" s="10">
        <f t="shared" si="4"/>
        <v>0.32526372903390888</v>
      </c>
      <c r="Q53" s="12">
        <v>26.280000999999999</v>
      </c>
      <c r="R53" s="10">
        <f t="shared" si="5"/>
        <v>9.4088301415487061E-2</v>
      </c>
      <c r="T53" s="12">
        <v>4.5204829999999996</v>
      </c>
      <c r="U53" s="10">
        <f t="shared" si="6"/>
        <v>0.13447429510747488</v>
      </c>
      <c r="W53" s="12">
        <v>29.61581</v>
      </c>
      <c r="X53" s="10">
        <f t="shared" si="7"/>
        <v>0.1409035739989119</v>
      </c>
      <c r="Z53" s="12">
        <v>12.790946999999999</v>
      </c>
      <c r="AA53" s="10">
        <f t="shared" si="8"/>
        <v>0.20301415971685083</v>
      </c>
      <c r="AC53" s="12">
        <v>11.3</v>
      </c>
      <c r="AD53" s="10">
        <f t="shared" si="9"/>
        <v>7.5166508087535763E-2</v>
      </c>
      <c r="AF53" s="12">
        <v>6.7</v>
      </c>
      <c r="AG53" s="10">
        <f t="shared" si="10"/>
        <v>0.26415094339622647</v>
      </c>
      <c r="AI53" s="12">
        <v>10.950122</v>
      </c>
      <c r="AJ53" s="10">
        <f t="shared" si="11"/>
        <v>9.4716845395112381E-2</v>
      </c>
      <c r="AL53" s="12">
        <v>84.650002000000001</v>
      </c>
      <c r="AM53" s="10">
        <f t="shared" si="12"/>
        <v>7.4238563163506438E-2</v>
      </c>
      <c r="AO53" s="12">
        <v>18.625938000000001</v>
      </c>
      <c r="AP53" s="10">
        <f t="shared" si="13"/>
        <v>0.21065680527756098</v>
      </c>
      <c r="AR53" s="12">
        <v>15.989331</v>
      </c>
      <c r="AS53" s="10">
        <f t="shared" si="14"/>
        <v>8.1619192826677331E-2</v>
      </c>
      <c r="AU53" s="12">
        <v>24.49</v>
      </c>
      <c r="AV53" s="10">
        <f t="shared" si="15"/>
        <v>0.23999999999999991</v>
      </c>
      <c r="AX53" s="12">
        <v>20.459999</v>
      </c>
      <c r="AY53" s="10">
        <f t="shared" si="16"/>
        <v>0.14686093049327353</v>
      </c>
    </row>
    <row r="54" spans="1:51">
      <c r="A54" s="6">
        <v>51</v>
      </c>
      <c r="B54" s="7">
        <v>44958</v>
      </c>
      <c r="C54" s="8">
        <v>4.6500000000000004</v>
      </c>
      <c r="D54" s="17">
        <f t="shared" si="0"/>
        <v>4.6500000000000007E-2</v>
      </c>
      <c r="E54" s="1">
        <v>4.58E-2</v>
      </c>
      <c r="F54" s="18">
        <f t="shared" si="1"/>
        <v>3.8166666666666666E-3</v>
      </c>
      <c r="H54" s="9">
        <v>8479.7999999999993</v>
      </c>
      <c r="I54" s="10">
        <f t="shared" si="2"/>
        <v>-2.4399784626571001E-2</v>
      </c>
      <c r="K54" s="12">
        <v>9.4190909999999999</v>
      </c>
      <c r="L54" s="10">
        <f t="shared" si="3"/>
        <v>-0.20463318018088997</v>
      </c>
      <c r="N54" s="12">
        <v>21.33</v>
      </c>
      <c r="O54" s="10">
        <f t="shared" si="4"/>
        <v>-9.3676814988305035E-4</v>
      </c>
      <c r="Q54" s="12">
        <v>24.040001</v>
      </c>
      <c r="R54" s="10">
        <f t="shared" si="5"/>
        <v>-8.5235917608983289E-2</v>
      </c>
      <c r="T54" s="12">
        <v>3.5657260000000002</v>
      </c>
      <c r="U54" s="10">
        <f t="shared" si="6"/>
        <v>-0.2112068555506125</v>
      </c>
      <c r="W54" s="12">
        <v>23.757738</v>
      </c>
      <c r="X54" s="10">
        <f t="shared" si="7"/>
        <v>-0.19780218741273664</v>
      </c>
      <c r="Z54" s="12">
        <v>12.428367</v>
      </c>
      <c r="AA54" s="10">
        <f t="shared" si="8"/>
        <v>-2.8346611083604638E-2</v>
      </c>
      <c r="AC54" s="12">
        <v>10.94</v>
      </c>
      <c r="AD54" s="10">
        <f t="shared" si="9"/>
        <v>-3.1858407079646121E-2</v>
      </c>
      <c r="AF54" s="12">
        <v>7.73</v>
      </c>
      <c r="AG54" s="10">
        <f t="shared" si="10"/>
        <v>0.15373134328358212</v>
      </c>
      <c r="AI54" s="12">
        <v>10.097123</v>
      </c>
      <c r="AJ54" s="10">
        <f t="shared" si="11"/>
        <v>-7.7898584143628768E-2</v>
      </c>
      <c r="AL54" s="12">
        <v>81.050003000000004</v>
      </c>
      <c r="AM54" s="10">
        <f t="shared" si="12"/>
        <v>-4.2528043885929227E-2</v>
      </c>
      <c r="AO54" s="12">
        <v>18.568746999999998</v>
      </c>
      <c r="AP54" s="10">
        <f t="shared" si="13"/>
        <v>-3.0705030801671893E-3</v>
      </c>
      <c r="AR54" s="12">
        <v>13.488314000000001</v>
      </c>
      <c r="AS54" s="10">
        <f t="shared" si="14"/>
        <v>-0.15641786388686302</v>
      </c>
      <c r="AU54" s="12">
        <v>23.18</v>
      </c>
      <c r="AV54" s="10">
        <f t="shared" si="15"/>
        <v>-5.3491220906492394E-2</v>
      </c>
      <c r="AX54" s="12">
        <v>17.989999999999998</v>
      </c>
      <c r="AY54" s="10">
        <f t="shared" si="16"/>
        <v>-0.12072331968344678</v>
      </c>
    </row>
    <row r="55" spans="1:51">
      <c r="A55" s="6">
        <v>52</v>
      </c>
      <c r="B55" s="7">
        <v>44986</v>
      </c>
      <c r="C55" s="8">
        <v>4.74</v>
      </c>
      <c r="D55" s="17">
        <f t="shared" si="0"/>
        <v>4.7400000000000005E-2</v>
      </c>
      <c r="E55" s="1">
        <v>4.6500000000000007E-2</v>
      </c>
      <c r="F55" s="18">
        <f t="shared" si="1"/>
        <v>3.8750000000000004E-3</v>
      </c>
      <c r="H55" s="9">
        <v>8791.1299999999992</v>
      </c>
      <c r="I55" s="10">
        <f t="shared" si="2"/>
        <v>3.671430929974763E-2</v>
      </c>
      <c r="K55" s="12">
        <v>7.5169839999999999</v>
      </c>
      <c r="L55" s="10">
        <f t="shared" si="3"/>
        <v>-0.20194167356489071</v>
      </c>
      <c r="N55" s="12">
        <v>18.329999999999998</v>
      </c>
      <c r="O55" s="10">
        <f t="shared" si="4"/>
        <v>-0.14064697609001409</v>
      </c>
      <c r="Q55" s="12">
        <v>20.149999999999999</v>
      </c>
      <c r="R55" s="10">
        <f t="shared" si="5"/>
        <v>-0.16181367879310826</v>
      </c>
      <c r="T55" s="12">
        <v>4.5886810000000002</v>
      </c>
      <c r="U55" s="10">
        <f t="shared" si="6"/>
        <v>0.28688547577688245</v>
      </c>
      <c r="W55" s="12">
        <v>21.929483000000001</v>
      </c>
      <c r="X55" s="10">
        <f t="shared" si="7"/>
        <v>-7.6954085443656242E-2</v>
      </c>
      <c r="Z55" s="12">
        <v>9.5911460000000002</v>
      </c>
      <c r="AA55" s="10">
        <f t="shared" si="8"/>
        <v>-0.22828590433481724</v>
      </c>
      <c r="AC55" s="12">
        <v>10.83</v>
      </c>
      <c r="AD55" s="10">
        <f t="shared" si="9"/>
        <v>-1.0054844606946932E-2</v>
      </c>
      <c r="AF55" s="12">
        <v>7.28</v>
      </c>
      <c r="AG55" s="10">
        <f t="shared" si="10"/>
        <v>-5.8214747736093163E-2</v>
      </c>
      <c r="AI55" s="12">
        <v>12.130433</v>
      </c>
      <c r="AJ55" s="10">
        <f t="shared" si="11"/>
        <v>0.20137518380235639</v>
      </c>
      <c r="AL55" s="12">
        <v>77.669998000000007</v>
      </c>
      <c r="AM55" s="10">
        <f t="shared" si="12"/>
        <v>-4.1702712830251183E-2</v>
      </c>
      <c r="AO55" s="12">
        <v>15.508907000000001</v>
      </c>
      <c r="AP55" s="10">
        <f t="shared" si="13"/>
        <v>-0.16478440898570043</v>
      </c>
      <c r="AR55" s="12">
        <v>11.770057</v>
      </c>
      <c r="AS55" s="10">
        <f t="shared" si="14"/>
        <v>-0.12738856761489992</v>
      </c>
      <c r="AU55" s="12">
        <v>21.620000999999998</v>
      </c>
      <c r="AV55" s="10">
        <f t="shared" si="15"/>
        <v>-6.7299352890422839E-2</v>
      </c>
      <c r="AX55" s="12">
        <v>18.41</v>
      </c>
      <c r="AY55" s="10">
        <f t="shared" si="16"/>
        <v>2.3346303501945623E-2</v>
      </c>
    </row>
    <row r="56" spans="1:51">
      <c r="A56" s="6">
        <v>53</v>
      </c>
      <c r="B56" s="7">
        <v>45017</v>
      </c>
      <c r="C56" s="8">
        <v>4.3499999999999996</v>
      </c>
      <c r="D56" s="17">
        <f t="shared" si="0"/>
        <v>4.3499999999999997E-2</v>
      </c>
      <c r="E56" s="1">
        <v>4.7400000000000005E-2</v>
      </c>
      <c r="F56" s="18">
        <f t="shared" si="1"/>
        <v>3.9500000000000004E-3</v>
      </c>
      <c r="H56" s="9">
        <v>8928.35</v>
      </c>
      <c r="I56" s="10">
        <f t="shared" si="2"/>
        <v>1.560891489489988E-2</v>
      </c>
      <c r="K56" s="12">
        <v>8.3025439999999993</v>
      </c>
      <c r="L56" s="10">
        <f t="shared" si="3"/>
        <v>0.10450467900423885</v>
      </c>
      <c r="N56" s="12">
        <v>15.38</v>
      </c>
      <c r="O56" s="10">
        <f t="shared" si="4"/>
        <v>-0.16093835242771401</v>
      </c>
      <c r="Q56" s="12">
        <v>21.040001</v>
      </c>
      <c r="R56" s="10">
        <f t="shared" si="5"/>
        <v>4.4168784119106783E-2</v>
      </c>
      <c r="T56" s="12">
        <v>4.9604720000000002</v>
      </c>
      <c r="U56" s="10">
        <f t="shared" si="6"/>
        <v>8.1023501088874988E-2</v>
      </c>
      <c r="W56" s="12">
        <v>22.788423999999999</v>
      </c>
      <c r="X56" s="10">
        <f t="shared" si="7"/>
        <v>3.9168319654412184E-2</v>
      </c>
      <c r="Z56" s="12">
        <v>9.1708160000000003</v>
      </c>
      <c r="AA56" s="10">
        <f t="shared" si="8"/>
        <v>-4.3824794242523245E-2</v>
      </c>
      <c r="AC56" s="12">
        <v>8.9600000000000009</v>
      </c>
      <c r="AD56" s="10">
        <f t="shared" si="9"/>
        <v>-0.17266851338873493</v>
      </c>
      <c r="AF56" s="12">
        <v>6.1</v>
      </c>
      <c r="AG56" s="10">
        <f t="shared" si="10"/>
        <v>-0.16208791208791218</v>
      </c>
      <c r="AI56" s="12">
        <v>12.854714</v>
      </c>
      <c r="AJ56" s="10">
        <f t="shared" si="11"/>
        <v>5.9707761462430856E-2</v>
      </c>
      <c r="AL56" s="12">
        <v>83.139999000000003</v>
      </c>
      <c r="AM56" s="10">
        <f t="shared" si="12"/>
        <v>7.0426176655753181E-2</v>
      </c>
      <c r="AO56" s="12">
        <v>14.891921999999999</v>
      </c>
      <c r="AP56" s="10">
        <f t="shared" si="13"/>
        <v>-3.9782622979169416E-2</v>
      </c>
      <c r="AR56" s="12">
        <v>12.488623</v>
      </c>
      <c r="AS56" s="10">
        <f t="shared" si="14"/>
        <v>6.1050341557394409E-2</v>
      </c>
      <c r="AU56" s="12">
        <v>22.17</v>
      </c>
      <c r="AV56" s="10">
        <f t="shared" si="15"/>
        <v>2.5439360525469138E-2</v>
      </c>
      <c r="AX56" s="12">
        <v>18</v>
      </c>
      <c r="AY56" s="10">
        <f t="shared" si="16"/>
        <v>-2.2270505160239009E-2</v>
      </c>
    </row>
    <row r="57" spans="1:51">
      <c r="A57" s="6">
        <v>54</v>
      </c>
      <c r="B57" s="7">
        <v>45047</v>
      </c>
      <c r="C57" s="8">
        <v>5.28</v>
      </c>
      <c r="D57" s="17">
        <f t="shared" si="0"/>
        <v>5.28E-2</v>
      </c>
      <c r="E57" s="1">
        <v>4.3499999999999997E-2</v>
      </c>
      <c r="F57" s="18">
        <f t="shared" si="1"/>
        <v>3.6249999999999998E-3</v>
      </c>
      <c r="H57" s="9">
        <v>8967.16</v>
      </c>
      <c r="I57" s="10">
        <f t="shared" si="2"/>
        <v>4.3468278013294162E-3</v>
      </c>
      <c r="K57" s="12">
        <v>7.8102590000000003</v>
      </c>
      <c r="L57" s="10">
        <f t="shared" si="3"/>
        <v>-5.9293272038064358E-2</v>
      </c>
      <c r="N57" s="12">
        <v>13.88</v>
      </c>
      <c r="O57" s="10">
        <f t="shared" si="4"/>
        <v>-9.7529258777633285E-2</v>
      </c>
      <c r="Q57" s="12">
        <v>17.639999</v>
      </c>
      <c r="R57" s="10">
        <f t="shared" si="5"/>
        <v>-0.16159704555147125</v>
      </c>
      <c r="T57" s="12">
        <v>4.6264989999999999</v>
      </c>
      <c r="U57" s="10">
        <f t="shared" si="6"/>
        <v>-6.7326859218235738E-2</v>
      </c>
      <c r="W57" s="12">
        <v>16.691476999999999</v>
      </c>
      <c r="X57" s="10">
        <f t="shared" si="7"/>
        <v>-0.26754579430328312</v>
      </c>
      <c r="Z57" s="12">
        <v>7.7754630000000002</v>
      </c>
      <c r="AA57" s="10">
        <f t="shared" si="8"/>
        <v>-0.15215145522492218</v>
      </c>
      <c r="AC57" s="12">
        <v>9.84</v>
      </c>
      <c r="AD57" s="10">
        <f t="shared" si="9"/>
        <v>9.8214285714285587E-2</v>
      </c>
      <c r="AF57" s="12">
        <v>4.0599999999999996</v>
      </c>
      <c r="AG57" s="10">
        <f t="shared" si="10"/>
        <v>-0.33442622950819673</v>
      </c>
      <c r="AI57" s="12">
        <v>12.268148</v>
      </c>
      <c r="AJ57" s="10">
        <f t="shared" si="11"/>
        <v>-4.5630420093360262E-2</v>
      </c>
      <c r="AL57" s="12">
        <v>63.939999</v>
      </c>
      <c r="AM57" s="10">
        <f t="shared" si="12"/>
        <v>-0.23093577376636729</v>
      </c>
      <c r="AO57" s="12">
        <v>14.737800999999999</v>
      </c>
      <c r="AP57" s="10">
        <f t="shared" si="13"/>
        <v>-1.0349302125004413E-2</v>
      </c>
      <c r="AR57" s="12">
        <v>11.247519</v>
      </c>
      <c r="AS57" s="10">
        <f t="shared" si="14"/>
        <v>-9.9378770581832754E-2</v>
      </c>
      <c r="AU57" s="12">
        <v>17.07</v>
      </c>
      <c r="AV57" s="10">
        <f t="shared" si="15"/>
        <v>-0.23004059539918814</v>
      </c>
      <c r="AX57" s="12">
        <v>17.41</v>
      </c>
      <c r="AY57" s="10">
        <f t="shared" si="16"/>
        <v>-3.2777777777777767E-2</v>
      </c>
    </row>
    <row r="58" spans="1:51">
      <c r="A58" s="6">
        <v>55</v>
      </c>
      <c r="B58" s="7">
        <v>45078</v>
      </c>
      <c r="C58" s="8">
        <v>5.24</v>
      </c>
      <c r="D58" s="17">
        <f t="shared" si="0"/>
        <v>5.2400000000000002E-2</v>
      </c>
      <c r="E58" s="1">
        <v>5.28E-2</v>
      </c>
      <c r="F58" s="18">
        <f t="shared" si="1"/>
        <v>4.4000000000000003E-3</v>
      </c>
      <c r="H58" s="9">
        <v>9559.67</v>
      </c>
      <c r="I58" s="10">
        <f t="shared" si="2"/>
        <v>6.6075546772891333E-2</v>
      </c>
      <c r="K58" s="12">
        <v>8.7664249999999999</v>
      </c>
      <c r="L58" s="10">
        <f t="shared" si="3"/>
        <v>0.12242436518430433</v>
      </c>
      <c r="N58" s="12">
        <v>16.760000000000002</v>
      </c>
      <c r="O58" s="10">
        <f t="shared" si="4"/>
        <v>0.20749279538904902</v>
      </c>
      <c r="Q58" s="12">
        <v>17.860001</v>
      </c>
      <c r="R58" s="10">
        <f t="shared" si="5"/>
        <v>1.2471769414499453E-2</v>
      </c>
      <c r="T58" s="12">
        <v>4.715795</v>
      </c>
      <c r="U58" s="10">
        <f t="shared" si="6"/>
        <v>1.930098763665572E-2</v>
      </c>
      <c r="W58" s="12">
        <v>18.504083999999999</v>
      </c>
      <c r="X58" s="10">
        <f t="shared" si="7"/>
        <v>0.10859476366291611</v>
      </c>
      <c r="Z58" s="12">
        <v>8.6577160000000006</v>
      </c>
      <c r="AA58" s="10">
        <f t="shared" si="8"/>
        <v>0.11346629776258987</v>
      </c>
      <c r="AC58" s="12">
        <v>11.33</v>
      </c>
      <c r="AD58" s="10">
        <f t="shared" si="9"/>
        <v>0.15142276422764231</v>
      </c>
      <c r="AF58" s="12">
        <v>5.34</v>
      </c>
      <c r="AG58" s="10">
        <f t="shared" si="10"/>
        <v>0.31527093596059125</v>
      </c>
      <c r="AI58" s="12">
        <v>11.850593999999999</v>
      </c>
      <c r="AJ58" s="10">
        <f t="shared" si="11"/>
        <v>-3.4035618090032894E-2</v>
      </c>
      <c r="AL58" s="12">
        <v>67.440002000000007</v>
      </c>
      <c r="AM58" s="10">
        <f t="shared" si="12"/>
        <v>5.4738865416622963E-2</v>
      </c>
      <c r="AO58" s="12">
        <v>19.96414</v>
      </c>
      <c r="AP58" s="10">
        <f t="shared" si="13"/>
        <v>0.35462135769101522</v>
      </c>
      <c r="AR58" s="12">
        <v>12.188043</v>
      </c>
      <c r="AS58" s="10">
        <f t="shared" si="14"/>
        <v>8.3620574457353644E-2</v>
      </c>
      <c r="AU58" s="12">
        <v>19.850000000000001</v>
      </c>
      <c r="AV58" s="10">
        <f t="shared" si="15"/>
        <v>0.16285881663737559</v>
      </c>
      <c r="AX58" s="12">
        <v>19.540001</v>
      </c>
      <c r="AY58" s="10">
        <f t="shared" si="16"/>
        <v>0.12234353819643883</v>
      </c>
    </row>
    <row r="59" spans="1:51">
      <c r="A59" s="6">
        <v>56</v>
      </c>
      <c r="B59" s="7">
        <v>45108</v>
      </c>
      <c r="C59" s="8">
        <v>5.48</v>
      </c>
      <c r="D59" s="17">
        <f t="shared" si="0"/>
        <v>5.4800000000000001E-2</v>
      </c>
      <c r="E59" s="1">
        <v>5.2400000000000002E-2</v>
      </c>
      <c r="F59" s="18">
        <f t="shared" si="1"/>
        <v>4.3666666666666671E-3</v>
      </c>
      <c r="H59" s="9">
        <v>9866.77</v>
      </c>
      <c r="I59" s="10">
        <f t="shared" si="2"/>
        <v>3.2124539863823791E-2</v>
      </c>
      <c r="K59" s="12">
        <v>9.8596350000000008</v>
      </c>
      <c r="L59" s="10">
        <f t="shared" si="3"/>
        <v>0.12470419811953001</v>
      </c>
      <c r="N59" s="12">
        <v>17.649999999999999</v>
      </c>
      <c r="O59" s="10">
        <f t="shared" si="4"/>
        <v>5.3102625298329174E-2</v>
      </c>
      <c r="Q59" s="12">
        <v>18.98</v>
      </c>
      <c r="R59" s="10">
        <f t="shared" si="5"/>
        <v>6.2709906903140711E-2</v>
      </c>
      <c r="T59" s="12">
        <v>4.9234090000000004</v>
      </c>
      <c r="U59" s="10">
        <f t="shared" si="6"/>
        <v>4.4025238586495048E-2</v>
      </c>
      <c r="W59" s="12">
        <v>19.500306999999999</v>
      </c>
      <c r="X59" s="10">
        <f t="shared" si="7"/>
        <v>5.383800678812313E-2</v>
      </c>
      <c r="Z59" s="12">
        <v>9.9859439999999999</v>
      </c>
      <c r="AA59" s="10">
        <f t="shared" si="8"/>
        <v>0.15341551975139855</v>
      </c>
      <c r="AC59" s="12">
        <v>10.87</v>
      </c>
      <c r="AD59" s="10">
        <f t="shared" si="9"/>
        <v>-4.0600176522506692E-2</v>
      </c>
      <c r="AF59" s="12">
        <v>6.34</v>
      </c>
      <c r="AG59" s="10">
        <f t="shared" si="10"/>
        <v>0.18726591760299627</v>
      </c>
      <c r="AI59" s="12">
        <v>12.302915</v>
      </c>
      <c r="AJ59" s="10">
        <f t="shared" si="11"/>
        <v>3.8168635259971051E-2</v>
      </c>
      <c r="AL59" s="12">
        <v>67.540001000000004</v>
      </c>
      <c r="AM59" s="10">
        <f t="shared" si="12"/>
        <v>1.4827846535354022E-3</v>
      </c>
      <c r="AO59" s="12">
        <v>22.538900000000002</v>
      </c>
      <c r="AP59" s="10">
        <f t="shared" si="13"/>
        <v>0.12896924185063827</v>
      </c>
      <c r="AR59" s="12">
        <v>14.475662</v>
      </c>
      <c r="AS59" s="10">
        <f t="shared" si="14"/>
        <v>0.18769370931822274</v>
      </c>
      <c r="AU59" s="12">
        <v>19.969999000000001</v>
      </c>
      <c r="AV59" s="10">
        <f t="shared" si="15"/>
        <v>6.0452896725440783E-3</v>
      </c>
      <c r="AX59" s="12">
        <v>21.299999</v>
      </c>
      <c r="AY59" s="10">
        <f t="shared" si="16"/>
        <v>9.0071540937996852E-2</v>
      </c>
    </row>
    <row r="60" spans="1:51">
      <c r="A60" s="6">
        <v>57</v>
      </c>
      <c r="B60" s="7">
        <v>45139</v>
      </c>
      <c r="C60" s="8">
        <v>5.52</v>
      </c>
      <c r="D60" s="17">
        <f t="shared" si="0"/>
        <v>5.5199999999999999E-2</v>
      </c>
      <c r="E60" s="1">
        <v>5.4800000000000001E-2</v>
      </c>
      <c r="F60" s="18">
        <f t="shared" si="1"/>
        <v>4.5666666666666668E-3</v>
      </c>
      <c r="H60" s="9">
        <v>9709.68</v>
      </c>
      <c r="I60" s="10">
        <f t="shared" si="2"/>
        <v>-1.5921117042355312E-2</v>
      </c>
      <c r="K60" s="12">
        <v>7.0551599999999999</v>
      </c>
      <c r="L60" s="10">
        <f t="shared" si="3"/>
        <v>-0.28444004265878003</v>
      </c>
      <c r="N60" s="12">
        <v>15.29</v>
      </c>
      <c r="O60" s="10">
        <f t="shared" si="4"/>
        <v>-0.13371104815864021</v>
      </c>
      <c r="Q60" s="12">
        <v>15.63</v>
      </c>
      <c r="R60" s="10">
        <f t="shared" si="5"/>
        <v>-0.17650158061116963</v>
      </c>
      <c r="T60" s="12">
        <v>5.0123850000000001</v>
      </c>
      <c r="U60" s="10">
        <f t="shared" si="6"/>
        <v>1.8072030985034904E-2</v>
      </c>
      <c r="W60" s="12">
        <v>19.451087999999999</v>
      </c>
      <c r="X60" s="10">
        <f t="shared" si="7"/>
        <v>-2.5240115450490493E-3</v>
      </c>
      <c r="Z60" s="12">
        <v>11.418718</v>
      </c>
      <c r="AA60" s="10">
        <f t="shared" si="8"/>
        <v>0.14347907418667682</v>
      </c>
      <c r="AC60" s="12">
        <v>10.45</v>
      </c>
      <c r="AD60" s="10">
        <f t="shared" si="9"/>
        <v>-3.8638454461821521E-2</v>
      </c>
      <c r="AF60" s="12">
        <v>5.04</v>
      </c>
      <c r="AG60" s="10">
        <f t="shared" si="10"/>
        <v>-0.20504731861198736</v>
      </c>
      <c r="AI60" s="12">
        <v>12.791046</v>
      </c>
      <c r="AJ60" s="10">
        <f t="shared" si="11"/>
        <v>3.9676044254552616E-2</v>
      </c>
      <c r="AL60" s="12">
        <v>60.799999</v>
      </c>
      <c r="AM60" s="10">
        <f t="shared" si="12"/>
        <v>-9.979274356244093E-2</v>
      </c>
      <c r="AO60" s="12">
        <v>15.819165</v>
      </c>
      <c r="AP60" s="10">
        <f t="shared" si="13"/>
        <v>-0.29813943892559092</v>
      </c>
      <c r="AR60" s="12">
        <v>13.461382</v>
      </c>
      <c r="AS60" s="10">
        <f t="shared" si="14"/>
        <v>-7.0067952678088186E-2</v>
      </c>
      <c r="AU60" s="12">
        <v>17.440000999999999</v>
      </c>
      <c r="AV60" s="10">
        <f t="shared" si="15"/>
        <v>-0.12668994124636673</v>
      </c>
      <c r="AX60" s="12">
        <v>22.16</v>
      </c>
      <c r="AY60" s="10">
        <f t="shared" si="16"/>
        <v>4.0375635698386675E-2</v>
      </c>
    </row>
    <row r="61" spans="1:51">
      <c r="A61" s="6">
        <v>58</v>
      </c>
      <c r="B61" s="7">
        <v>45170</v>
      </c>
      <c r="C61" s="8">
        <v>5.55</v>
      </c>
      <c r="D61" s="17">
        <f t="shared" si="0"/>
        <v>5.5500000000000001E-2</v>
      </c>
      <c r="E61" s="1">
        <v>5.5199999999999999E-2</v>
      </c>
      <c r="F61" s="18">
        <f t="shared" si="1"/>
        <v>4.5999999999999999E-3</v>
      </c>
      <c r="H61" s="9">
        <v>9246.74</v>
      </c>
      <c r="I61" s="10">
        <f t="shared" si="2"/>
        <v>-4.7678193308121432E-2</v>
      </c>
      <c r="K61" s="12">
        <v>5.3255710000000001</v>
      </c>
      <c r="L61" s="10">
        <f t="shared" si="3"/>
        <v>-0.24515234239903841</v>
      </c>
      <c r="N61" s="12">
        <v>15.63</v>
      </c>
      <c r="O61" s="10">
        <f t="shared" si="4"/>
        <v>2.2236756049705798E-2</v>
      </c>
      <c r="Q61" s="12">
        <v>12.56</v>
      </c>
      <c r="R61" s="10">
        <f t="shared" si="5"/>
        <v>-0.19641714651311581</v>
      </c>
      <c r="T61" s="12">
        <v>4.5367740000000003</v>
      </c>
      <c r="U61" s="10">
        <f t="shared" si="6"/>
        <v>-9.4887164493549433E-2</v>
      </c>
      <c r="W61" s="12">
        <v>17.393763</v>
      </c>
      <c r="X61" s="10">
        <f t="shared" si="7"/>
        <v>-0.10576914772068272</v>
      </c>
      <c r="Z61" s="12">
        <v>10.481949999999999</v>
      </c>
      <c r="AA61" s="10">
        <f t="shared" si="8"/>
        <v>-8.2037931053205865E-2</v>
      </c>
      <c r="AC61" s="12">
        <v>9.14</v>
      </c>
      <c r="AD61" s="10">
        <f t="shared" si="9"/>
        <v>-0.12535885167464103</v>
      </c>
      <c r="AF61" s="12">
        <v>4.74</v>
      </c>
      <c r="AG61" s="10">
        <f t="shared" si="10"/>
        <v>-5.9523809523809486E-2</v>
      </c>
      <c r="AI61" s="12">
        <v>11.246956000000001</v>
      </c>
      <c r="AJ61" s="10">
        <f t="shared" si="11"/>
        <v>-0.12071647619748994</v>
      </c>
      <c r="AL61" s="12">
        <v>49.18</v>
      </c>
      <c r="AM61" s="10">
        <f t="shared" si="12"/>
        <v>-0.19111840774865801</v>
      </c>
      <c r="AO61" s="12">
        <v>14.751389</v>
      </c>
      <c r="AP61" s="10">
        <f t="shared" si="13"/>
        <v>-6.7498885054931804E-2</v>
      </c>
      <c r="AR61" s="12">
        <v>12.565269000000001</v>
      </c>
      <c r="AS61" s="10">
        <f t="shared" si="14"/>
        <v>-6.6569168009644158E-2</v>
      </c>
      <c r="AU61" s="12">
        <v>13.84</v>
      </c>
      <c r="AV61" s="10">
        <f t="shared" si="15"/>
        <v>-0.20642206385194584</v>
      </c>
      <c r="AX61" s="12">
        <v>22.030000999999999</v>
      </c>
      <c r="AY61" s="10">
        <f t="shared" si="16"/>
        <v>-5.866380866426062E-3</v>
      </c>
    </row>
    <row r="62" spans="1:51">
      <c r="A62" s="6">
        <v>59</v>
      </c>
      <c r="B62" s="7">
        <v>45200</v>
      </c>
      <c r="C62" s="8">
        <v>5.56</v>
      </c>
      <c r="D62" s="17">
        <f t="shared" si="0"/>
        <v>5.5599999999999997E-2</v>
      </c>
      <c r="E62" s="1">
        <v>5.5500000000000001E-2</v>
      </c>
      <c r="F62" s="18">
        <f t="shared" si="1"/>
        <v>4.6249999999999998E-3</v>
      </c>
      <c r="H62" s="9">
        <v>9052.31</v>
      </c>
      <c r="I62" s="10">
        <f t="shared" si="2"/>
        <v>-2.1026870010403698E-2</v>
      </c>
      <c r="K62" s="12">
        <v>4.78</v>
      </c>
      <c r="L62" s="10">
        <f t="shared" si="3"/>
        <v>-0.1024436628485471</v>
      </c>
      <c r="N62" s="12">
        <v>16.780000999999999</v>
      </c>
      <c r="O62" s="10">
        <f t="shared" si="4"/>
        <v>7.3576519513755462E-2</v>
      </c>
      <c r="Q62" s="12">
        <v>9.65</v>
      </c>
      <c r="R62" s="10">
        <f t="shared" si="5"/>
        <v>-0.23168789808917198</v>
      </c>
      <c r="T62" s="12">
        <v>5.1834639999999998</v>
      </c>
      <c r="U62" s="10">
        <f t="shared" si="6"/>
        <v>0.14254401916427831</v>
      </c>
      <c r="W62" s="12">
        <v>14.73</v>
      </c>
      <c r="X62" s="10">
        <f t="shared" si="7"/>
        <v>-0.15314472204778226</v>
      </c>
      <c r="Z62" s="12">
        <v>12.621727</v>
      </c>
      <c r="AA62" s="10">
        <f t="shared" si="8"/>
        <v>0.20413921073845998</v>
      </c>
      <c r="AC62" s="12">
        <v>7.78</v>
      </c>
      <c r="AD62" s="10">
        <f t="shared" si="9"/>
        <v>-0.14879649890590813</v>
      </c>
      <c r="AF62" s="12">
        <v>4.66</v>
      </c>
      <c r="AG62" s="10">
        <f t="shared" si="10"/>
        <v>-1.6877637130801704E-2</v>
      </c>
      <c r="AI62" s="12">
        <v>12.358699</v>
      </c>
      <c r="AJ62" s="10">
        <f t="shared" si="11"/>
        <v>9.8848346165842454E-2</v>
      </c>
      <c r="AL62" s="12">
        <v>55.27</v>
      </c>
      <c r="AM62" s="10">
        <f t="shared" si="12"/>
        <v>0.12383082553883699</v>
      </c>
      <c r="AO62" s="12">
        <v>13.803508000000001</v>
      </c>
      <c r="AP62" s="10">
        <f t="shared" si="13"/>
        <v>-6.4257067588685976E-2</v>
      </c>
      <c r="AR62" s="12">
        <v>11.21</v>
      </c>
      <c r="AS62" s="10">
        <f t="shared" si="14"/>
        <v>-0.10785833554379136</v>
      </c>
      <c r="AU62" s="12">
        <v>12.22</v>
      </c>
      <c r="AV62" s="10">
        <f t="shared" si="15"/>
        <v>-0.11705202312138722</v>
      </c>
      <c r="AX62" s="12">
        <v>19.079999999999998</v>
      </c>
      <c r="AY62" s="10">
        <f t="shared" si="16"/>
        <v>-0.13390834616848182</v>
      </c>
    </row>
    <row r="63" spans="1:51">
      <c r="A63" s="6">
        <v>60</v>
      </c>
      <c r="B63" s="7">
        <v>45231</v>
      </c>
      <c r="C63" s="8">
        <v>5.56</v>
      </c>
      <c r="D63" s="17">
        <f t="shared" si="0"/>
        <v>5.5599999999999997E-2</v>
      </c>
      <c r="E63" s="1">
        <v>5.5599999999999997E-2</v>
      </c>
      <c r="F63" s="18">
        <f t="shared" si="1"/>
        <v>4.6333333333333331E-3</v>
      </c>
      <c r="H63" s="9">
        <v>9879.02</v>
      </c>
      <c r="I63" s="10">
        <f t="shared" si="2"/>
        <v>9.132586047097381E-2</v>
      </c>
      <c r="K63" s="12">
        <v>4.8499999999999996</v>
      </c>
      <c r="L63" s="10">
        <f t="shared" si="3"/>
        <v>1.464435146443502E-2</v>
      </c>
      <c r="N63" s="12">
        <v>17.16</v>
      </c>
      <c r="O63" s="10">
        <f t="shared" si="4"/>
        <v>2.2645946207035479E-2</v>
      </c>
      <c r="Q63" s="12">
        <v>12.9</v>
      </c>
      <c r="R63" s="10">
        <f t="shared" si="5"/>
        <v>0.33678756476683935</v>
      </c>
      <c r="T63" s="12">
        <v>5.86</v>
      </c>
      <c r="U63" s="10">
        <f t="shared" si="6"/>
        <v>0.13051812455917519</v>
      </c>
      <c r="W63" s="12">
        <v>16.73</v>
      </c>
      <c r="X63" s="10">
        <f t="shared" si="7"/>
        <v>0.13577732518669383</v>
      </c>
      <c r="Z63" s="12">
        <v>20.07</v>
      </c>
      <c r="AA63" s="10">
        <f t="shared" si="8"/>
        <v>0.59011520372766746</v>
      </c>
      <c r="AC63" s="12">
        <v>8.08</v>
      </c>
      <c r="AD63" s="10">
        <f t="shared" si="9"/>
        <v>3.8560411311053963E-2</v>
      </c>
      <c r="AF63" s="12">
        <v>4.49</v>
      </c>
      <c r="AG63" s="10">
        <f t="shared" si="10"/>
        <v>-3.6480686695278951E-2</v>
      </c>
      <c r="AI63" s="12">
        <v>14.784518</v>
      </c>
      <c r="AJ63" s="10">
        <f t="shared" si="11"/>
        <v>0.1962843338121594</v>
      </c>
      <c r="AL63" s="12">
        <v>67.940002000000007</v>
      </c>
      <c r="AM63" s="10">
        <f t="shared" si="12"/>
        <v>0.22923832096978475</v>
      </c>
      <c r="AO63" s="12">
        <v>15.422803999999999</v>
      </c>
      <c r="AP63" s="10">
        <f t="shared" si="13"/>
        <v>0.11731046919377294</v>
      </c>
      <c r="AR63" s="12">
        <v>12.22</v>
      </c>
      <c r="AS63" s="10">
        <f t="shared" si="14"/>
        <v>9.0098126672613715E-2</v>
      </c>
      <c r="AU63" s="12">
        <v>12.26</v>
      </c>
      <c r="AV63" s="10">
        <f t="shared" si="15"/>
        <v>3.2733224222585224E-3</v>
      </c>
      <c r="AX63" s="12">
        <v>19</v>
      </c>
      <c r="AY63" s="10">
        <f t="shared" si="16"/>
        <v>-4.1928721174003302E-3</v>
      </c>
    </row>
  </sheetData>
  <mergeCells count="16">
    <mergeCell ref="T1:U1"/>
    <mergeCell ref="W1:X1"/>
    <mergeCell ref="Z1:AA1"/>
    <mergeCell ref="AC1:AD1"/>
    <mergeCell ref="B1:F1"/>
    <mergeCell ref="H1:I1"/>
    <mergeCell ref="K1:L1"/>
    <mergeCell ref="N1:O1"/>
    <mergeCell ref="Q1:R1"/>
    <mergeCell ref="AU1:AV1"/>
    <mergeCell ref="AX1:AY1"/>
    <mergeCell ref="AF1:AG1"/>
    <mergeCell ref="AI1:AJ1"/>
    <mergeCell ref="AL1:AM1"/>
    <mergeCell ref="AO1:AP1"/>
    <mergeCell ref="AR1:A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6BA5-8BB3-4FB4-8967-12D0111B4D91}">
  <dimension ref="A1:AC62"/>
  <sheetViews>
    <sheetView workbookViewId="0">
      <selection activeCell="H2" sqref="H2:J18"/>
    </sheetView>
  </sheetViews>
  <sheetFormatPr defaultRowHeight="14.4"/>
  <cols>
    <col min="15" max="15" width="10" customWidth="1"/>
  </cols>
  <sheetData>
    <row r="1" spans="1:29">
      <c r="M1" s="6"/>
      <c r="N1" s="6"/>
      <c r="O1" s="6" t="s">
        <v>32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14</v>
      </c>
      <c r="AC1" s="6" t="s">
        <v>15</v>
      </c>
    </row>
    <row r="2" spans="1:29">
      <c r="A2" s="6"/>
      <c r="B2" s="36" t="s">
        <v>30</v>
      </c>
      <c r="C2" s="36"/>
      <c r="D2" s="36"/>
      <c r="E2" s="36" t="s">
        <v>30</v>
      </c>
      <c r="F2" s="36"/>
      <c r="G2" s="36"/>
      <c r="H2" s="36" t="s">
        <v>35</v>
      </c>
      <c r="I2" s="36"/>
      <c r="J2" s="36"/>
      <c r="M2" s="6" t="s">
        <v>16</v>
      </c>
      <c r="N2" s="6" t="s">
        <v>31</v>
      </c>
      <c r="O2" s="6" t="s">
        <v>33</v>
      </c>
      <c r="P2" s="6" t="s">
        <v>33</v>
      </c>
      <c r="Q2" s="6" t="s">
        <v>33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33</v>
      </c>
      <c r="W2" s="6" t="s">
        <v>33</v>
      </c>
      <c r="X2" s="6" t="s">
        <v>33</v>
      </c>
      <c r="Y2" s="6" t="s">
        <v>33</v>
      </c>
      <c r="Z2" s="6" t="s">
        <v>33</v>
      </c>
      <c r="AA2" s="6" t="s">
        <v>33</v>
      </c>
      <c r="AB2" s="6" t="s">
        <v>33</v>
      </c>
      <c r="AC2" s="6" t="s">
        <v>33</v>
      </c>
    </row>
    <row r="3" spans="1:29">
      <c r="A3" s="6"/>
      <c r="B3" s="36" t="s">
        <v>20</v>
      </c>
      <c r="C3" s="36"/>
      <c r="D3" s="36"/>
      <c r="E3" s="36" t="s">
        <v>29</v>
      </c>
      <c r="F3" s="36"/>
      <c r="G3" s="36"/>
      <c r="H3" s="36" t="s">
        <v>29</v>
      </c>
      <c r="I3" s="36"/>
      <c r="J3" s="36"/>
      <c r="M3">
        <v>1</v>
      </c>
      <c r="N3" s="13">
        <v>43435</v>
      </c>
      <c r="O3" s="16">
        <f>Hist_Data!I4-Hist_Data!F4</f>
        <v>-9.2214856924096145E-2</v>
      </c>
      <c r="P3" s="15">
        <v>-7.0830641990419815E-2</v>
      </c>
      <c r="Q3" s="15">
        <v>-0.1732610244274142</v>
      </c>
      <c r="R3" s="15">
        <v>-0.25858029010238909</v>
      </c>
      <c r="S3" s="15">
        <v>0.19364711805338927</v>
      </c>
      <c r="T3" s="15">
        <v>-0.12432635562640082</v>
      </c>
      <c r="U3" s="15">
        <v>-5.7989670903834563E-2</v>
      </c>
      <c r="V3" s="15">
        <v>-1.08007396449704E-2</v>
      </c>
      <c r="W3" s="15">
        <v>-0.26977331451739617</v>
      </c>
      <c r="X3" s="15">
        <v>0.11608756227270046</v>
      </c>
      <c r="Y3" s="15">
        <v>-3.0900044748731592E-2</v>
      </c>
      <c r="Z3" s="15">
        <v>-0.11405083369991426</v>
      </c>
      <c r="AA3" s="15">
        <v>-7.7493679201255494E-2</v>
      </c>
      <c r="AB3" s="15">
        <v>-0.1083118333027288</v>
      </c>
      <c r="AC3" s="15">
        <v>-0.28321996402877697</v>
      </c>
    </row>
    <row r="4" spans="1:29">
      <c r="A4" s="6" t="s">
        <v>0</v>
      </c>
      <c r="B4" s="6" t="s">
        <v>26</v>
      </c>
      <c r="C4" s="6" t="s">
        <v>27</v>
      </c>
      <c r="D4" s="6" t="s">
        <v>28</v>
      </c>
      <c r="E4" s="6" t="s">
        <v>26</v>
      </c>
      <c r="F4" s="6" t="s">
        <v>27</v>
      </c>
      <c r="G4" s="6" t="s">
        <v>28</v>
      </c>
      <c r="H4" s="6" t="s">
        <v>26</v>
      </c>
      <c r="I4" s="6" t="s">
        <v>27</v>
      </c>
      <c r="J4" s="6" t="s">
        <v>28</v>
      </c>
      <c r="M4">
        <v>2</v>
      </c>
      <c r="N4" s="13">
        <v>43466</v>
      </c>
      <c r="O4" s="16">
        <f>Hist_Data!I5-Hist_Data!F5</f>
        <v>7.8101572429253363E-2</v>
      </c>
      <c r="P4" s="15">
        <v>0.1466805288049377</v>
      </c>
      <c r="Q4" s="15">
        <v>0.39068432450485369</v>
      </c>
      <c r="R4" s="15">
        <v>0.21927061524334251</v>
      </c>
      <c r="S4" s="15">
        <v>3.500367892514171E-2</v>
      </c>
      <c r="T4" s="15">
        <v>0.18538396180978672</v>
      </c>
      <c r="U4" s="15">
        <v>-1.4455595499608884E-2</v>
      </c>
      <c r="V4" s="15">
        <v>0.1044343283582088</v>
      </c>
      <c r="W4" s="15">
        <v>0.35102658596727188</v>
      </c>
      <c r="X4" s="15">
        <v>0.23685531708690186</v>
      </c>
      <c r="Y4" s="15">
        <v>7.8160606991059436E-2</v>
      </c>
      <c r="Z4" s="15">
        <v>-6.3241069163093525E-3</v>
      </c>
      <c r="AA4" s="15">
        <v>0.11489433179685975</v>
      </c>
      <c r="AB4" s="15">
        <v>6.2672527799868205E-2</v>
      </c>
      <c r="AC4" s="15">
        <v>0.18315185185185182</v>
      </c>
    </row>
    <row r="5" spans="1:29">
      <c r="A5" s="1" t="s">
        <v>1</v>
      </c>
      <c r="B5" s="10">
        <v>-2.2691817272095675E-2</v>
      </c>
      <c r="C5" s="10">
        <v>1.1788649982151826</v>
      </c>
      <c r="D5" s="10">
        <v>8.3047528052841338E-2</v>
      </c>
      <c r="E5" s="10">
        <f>12*B5</f>
        <v>-0.27230180726514808</v>
      </c>
      <c r="F5" s="14">
        <f>C5</f>
        <v>1.1788649982151826</v>
      </c>
      <c r="G5" s="10">
        <f>SQRT(12)*D5</f>
        <v>0.28768507606104565</v>
      </c>
      <c r="H5" s="19">
        <v>0</v>
      </c>
      <c r="I5" s="22">
        <f>($C$20*F5)+(1-$C$20)</f>
        <v>1.1252054987506277</v>
      </c>
      <c r="J5" s="14">
        <f>G5</f>
        <v>0.28768507606104565</v>
      </c>
      <c r="M5">
        <v>3</v>
      </c>
      <c r="N5" s="13">
        <v>43497</v>
      </c>
      <c r="O5" s="16">
        <f>Hist_Data!I6-Hist_Data!F6</f>
        <v>3.0091780607755921E-2</v>
      </c>
      <c r="P5" s="15">
        <v>-3.6842961458144713E-4</v>
      </c>
      <c r="Q5" s="15">
        <v>4.0093297289760646E-2</v>
      </c>
      <c r="R5" s="15">
        <v>0.16414874686716785</v>
      </c>
      <c r="S5" s="15">
        <v>-1.094523233517049E-2</v>
      </c>
      <c r="T5" s="15">
        <v>3.5883125582897898E-2</v>
      </c>
      <c r="U5" s="15">
        <v>5.6266286925683332E-3</v>
      </c>
      <c r="V5" s="15">
        <v>0.17873872901678672</v>
      </c>
      <c r="W5" s="15">
        <v>0.34788386266233295</v>
      </c>
      <c r="X5" s="15">
        <v>8.3185233806000403E-2</v>
      </c>
      <c r="Y5" s="15">
        <v>1.2831417409579278E-2</v>
      </c>
      <c r="Z5" s="15">
        <v>1.6728984902752427E-2</v>
      </c>
      <c r="AA5" s="15">
        <v>1.8337507001557674E-2</v>
      </c>
      <c r="AB5" s="15">
        <v>5.4459606514956412E-2</v>
      </c>
      <c r="AC5" s="15">
        <v>0.21588873873873873</v>
      </c>
    </row>
    <row r="6" spans="1:29">
      <c r="A6" s="1" t="s">
        <v>2</v>
      </c>
      <c r="B6" s="10">
        <v>6.2776783348191499E-3</v>
      </c>
      <c r="C6" s="10">
        <v>2.1010251284072754</v>
      </c>
      <c r="D6" s="10">
        <v>0.15350741156438366</v>
      </c>
      <c r="E6" s="10">
        <f t="shared" ref="E6:E18" si="0">12*B6</f>
        <v>7.5332140017829799E-2</v>
      </c>
      <c r="F6" s="14">
        <f t="shared" ref="F6:F18" si="1">C6</f>
        <v>2.1010251284072754</v>
      </c>
      <c r="G6" s="10">
        <f t="shared" ref="G6:G18" si="2">SQRT(12)*D6</f>
        <v>0.5317652723357974</v>
      </c>
      <c r="H6" s="19">
        <v>0</v>
      </c>
      <c r="I6" s="22">
        <f t="shared" ref="I6:I18" si="3">($C$20*F6)+(1-$C$20)</f>
        <v>1.7707175898850926</v>
      </c>
      <c r="J6" s="14">
        <f t="shared" ref="J6:J18" si="4">G6</f>
        <v>0.5317652723357974</v>
      </c>
      <c r="M6">
        <v>4</v>
      </c>
      <c r="N6" s="13">
        <v>43525</v>
      </c>
      <c r="O6" s="16">
        <f>Hist_Data!I7-Hist_Data!F7</f>
        <v>1.7397998316683178E-2</v>
      </c>
      <c r="P6" s="15">
        <v>1.3325989709899472E-2</v>
      </c>
      <c r="Q6" s="15">
        <v>-0.10122162340975432</v>
      </c>
      <c r="R6" s="15">
        <v>-9.5521405544809757E-2</v>
      </c>
      <c r="S6" s="15">
        <v>3.0999569707270344E-2</v>
      </c>
      <c r="T6" s="15">
        <v>-7.1844575087394707E-3</v>
      </c>
      <c r="U6" s="15">
        <v>2.8675272320229046E-2</v>
      </c>
      <c r="V6" s="15">
        <v>-5.9154430058390446E-2</v>
      </c>
      <c r="W6" s="15">
        <v>-0.12132641138929792</v>
      </c>
      <c r="X6" s="15">
        <v>4.7553317877956865E-2</v>
      </c>
      <c r="Y6" s="15">
        <v>0.16707184137073566</v>
      </c>
      <c r="Z6" s="15">
        <v>-6.3369925674030436E-2</v>
      </c>
      <c r="AA6" s="15">
        <v>4.5116720513966591E-2</v>
      </c>
      <c r="AB6" s="15">
        <v>-7.5812630777758849E-2</v>
      </c>
      <c r="AC6" s="15">
        <v>-0.10050767452612112</v>
      </c>
    </row>
    <row r="7" spans="1:29">
      <c r="A7" s="1" t="s">
        <v>3</v>
      </c>
      <c r="B7" s="10">
        <v>-9.8480552868153784E-4</v>
      </c>
      <c r="C7" s="10">
        <v>2.5066498762611151</v>
      </c>
      <c r="D7" s="10">
        <v>0.20196384682792345</v>
      </c>
      <c r="E7" s="10">
        <f t="shared" si="0"/>
        <v>-1.1817666344178454E-2</v>
      </c>
      <c r="F7" s="14">
        <f t="shared" si="1"/>
        <v>2.5066498762611151</v>
      </c>
      <c r="G7" s="10">
        <f t="shared" si="2"/>
        <v>0.69962328799604367</v>
      </c>
      <c r="H7" s="19">
        <v>0</v>
      </c>
      <c r="I7" s="22">
        <f t="shared" si="3"/>
        <v>2.0546549133827803</v>
      </c>
      <c r="J7" s="14">
        <f t="shared" si="4"/>
        <v>0.69962328799604367</v>
      </c>
      <c r="M7">
        <v>5</v>
      </c>
      <c r="N7" s="13">
        <v>43556</v>
      </c>
      <c r="O7" s="16">
        <f>Hist_Data!I8-Hist_Data!F8</f>
        <v>3.8464296420135435E-2</v>
      </c>
      <c r="P7" s="15">
        <v>-4.5650050274564417E-2</v>
      </c>
      <c r="Q7" s="15">
        <v>-2.0250000000000003E-3</v>
      </c>
      <c r="R7" s="15">
        <v>7.976731863442392E-2</v>
      </c>
      <c r="S7" s="15">
        <v>-7.7606250639970356E-2</v>
      </c>
      <c r="T7" s="15">
        <v>9.0797547466787185E-2</v>
      </c>
      <c r="U7" s="15">
        <v>-5.8448458840455785E-3</v>
      </c>
      <c r="V7" s="15">
        <v>7.2288408723747977E-2</v>
      </c>
      <c r="W7" s="15">
        <v>-7.7693854515050217E-2</v>
      </c>
      <c r="X7" s="15">
        <v>-8.4950075907428313E-2</v>
      </c>
      <c r="Y7" s="15">
        <v>9.9546535192498037E-2</v>
      </c>
      <c r="Z7" s="15">
        <v>-7.002876226131001E-2</v>
      </c>
      <c r="AA7" s="15">
        <v>2.3562409221494839E-2</v>
      </c>
      <c r="AB7" s="15">
        <v>0.10029744365754899</v>
      </c>
      <c r="AC7" s="15">
        <v>-6.4332692307692355E-2</v>
      </c>
    </row>
    <row r="8" spans="1:29">
      <c r="A8" s="1" t="s">
        <v>4</v>
      </c>
      <c r="B8" s="10">
        <v>1.2507792616131911E-2</v>
      </c>
      <c r="C8" s="10">
        <v>0.96146828118370242</v>
      </c>
      <c r="D8" s="10">
        <v>0.13441790738232823</v>
      </c>
      <c r="E8" s="10">
        <f t="shared" si="0"/>
        <v>0.15009351139358293</v>
      </c>
      <c r="F8" s="14">
        <f t="shared" si="1"/>
        <v>0.96146828118370242</v>
      </c>
      <c r="G8" s="10">
        <f t="shared" si="2"/>
        <v>0.46563729006656029</v>
      </c>
      <c r="H8" s="19">
        <v>0</v>
      </c>
      <c r="I8" s="22">
        <f t="shared" si="3"/>
        <v>0.97302779682859175</v>
      </c>
      <c r="J8" s="14">
        <f t="shared" si="4"/>
        <v>0.46563729006656029</v>
      </c>
      <c r="M8">
        <v>6</v>
      </c>
      <c r="N8" s="13">
        <v>43586</v>
      </c>
      <c r="O8" s="16">
        <f>Hist_Data!I9-Hist_Data!F9</f>
        <v>-6.5573027506824949E-2</v>
      </c>
      <c r="P8" s="15">
        <v>1.6302633976056472E-2</v>
      </c>
      <c r="Q8" s="15">
        <v>-0.12700730114150816</v>
      </c>
      <c r="R8" s="15">
        <v>2.7560798816568002E-2</v>
      </c>
      <c r="S8" s="15">
        <v>2.6276867500635636E-2</v>
      </c>
      <c r="T8" s="15">
        <v>-8.0972879899864639E-2</v>
      </c>
      <c r="U8" s="15">
        <v>-0.27912090566412401</v>
      </c>
      <c r="V8" s="15">
        <v>-9.6009962406015031E-2</v>
      </c>
      <c r="W8" s="15">
        <v>-0.17751124262839246</v>
      </c>
      <c r="X8" s="15">
        <v>4.5286776520248123E-2</v>
      </c>
      <c r="Y8" s="15">
        <v>8.1467837584590676E-3</v>
      </c>
      <c r="Z8" s="15">
        <v>-0.2389826218243323</v>
      </c>
      <c r="AA8" s="15">
        <v>-2.3874875325253415E-2</v>
      </c>
      <c r="AB8" s="15">
        <v>-0.16489497992690347</v>
      </c>
      <c r="AC8" s="15">
        <v>-0.19398562346185397</v>
      </c>
    </row>
    <row r="9" spans="1:29">
      <c r="A9" s="1" t="s">
        <v>5</v>
      </c>
      <c r="B9" s="10">
        <v>-3.2427234428085261E-2</v>
      </c>
      <c r="C9" s="10">
        <v>1.5332161066470629</v>
      </c>
      <c r="D9" s="10">
        <v>7.3056231729514476E-2</v>
      </c>
      <c r="E9" s="10">
        <f t="shared" si="0"/>
        <v>-0.38912681313702313</v>
      </c>
      <c r="F9" s="14">
        <f t="shared" si="1"/>
        <v>1.5332161066470629</v>
      </c>
      <c r="G9" s="10">
        <f t="shared" si="2"/>
        <v>0.25307421033008914</v>
      </c>
      <c r="H9" s="19">
        <v>0</v>
      </c>
      <c r="I9" s="22">
        <f t="shared" si="3"/>
        <v>1.3732512746529439</v>
      </c>
      <c r="J9" s="14">
        <f t="shared" si="4"/>
        <v>0.25307421033008914</v>
      </c>
      <c r="M9">
        <v>7</v>
      </c>
      <c r="N9" s="13">
        <v>43617</v>
      </c>
      <c r="O9" s="16">
        <f>Hist_Data!I10-Hist_Data!F10</f>
        <v>6.8518378260772311E-2</v>
      </c>
      <c r="P9" s="15">
        <v>-2.1081010210915137E-2</v>
      </c>
      <c r="Q9" s="15">
        <v>0.22447851781668052</v>
      </c>
      <c r="R9" s="15">
        <v>0.19599824393358883</v>
      </c>
      <c r="S9" s="15">
        <v>0.18458599599773115</v>
      </c>
      <c r="T9" s="15">
        <v>6.4847105197312765E-2</v>
      </c>
      <c r="U9" s="15">
        <v>-3.9966798323927293E-2</v>
      </c>
      <c r="V9" s="15">
        <v>0.10094623098201923</v>
      </c>
      <c r="W9" s="15">
        <v>0.130789883891022</v>
      </c>
      <c r="X9" s="15">
        <v>0.24034167987369237</v>
      </c>
      <c r="Y9" s="15">
        <v>-5.4658724954879008E-2</v>
      </c>
      <c r="Z9" s="15">
        <v>2.7665826008713749E-2</v>
      </c>
      <c r="AA9" s="15">
        <v>-1.3127311782586882E-2</v>
      </c>
      <c r="AB9" s="15">
        <v>0.16613497994289875</v>
      </c>
      <c r="AC9" s="15">
        <v>0.1361127326565145</v>
      </c>
    </row>
    <row r="10" spans="1:29">
      <c r="A10" s="1" t="s">
        <v>6</v>
      </c>
      <c r="B10" s="10">
        <v>-7.0732443080904952E-3</v>
      </c>
      <c r="C10" s="10">
        <v>2.0673933630745864</v>
      </c>
      <c r="D10" s="10">
        <v>0.14434316972762182</v>
      </c>
      <c r="E10" s="10">
        <f t="shared" si="0"/>
        <v>-8.4878931697085935E-2</v>
      </c>
      <c r="F10" s="14">
        <f t="shared" si="1"/>
        <v>2.0673933630745864</v>
      </c>
      <c r="G10" s="10">
        <f t="shared" si="2"/>
        <v>0.50001940738755779</v>
      </c>
      <c r="H10" s="19">
        <v>0</v>
      </c>
      <c r="I10" s="22">
        <f t="shared" si="3"/>
        <v>1.7471753541522104</v>
      </c>
      <c r="J10" s="14">
        <f t="shared" si="4"/>
        <v>0.50001940738755779</v>
      </c>
      <c r="M10">
        <v>8</v>
      </c>
      <c r="N10" s="13">
        <v>43647</v>
      </c>
      <c r="O10" s="16">
        <f>Hist_Data!I11-Hist_Data!F11</f>
        <v>1.2556455662280157E-2</v>
      </c>
      <c r="P10" s="15">
        <v>1.5740719574952076E-2</v>
      </c>
      <c r="Q10" s="15">
        <v>-2.7538447105279586E-3</v>
      </c>
      <c r="R10" s="15">
        <v>1.3641702203269266E-2</v>
      </c>
      <c r="S10" s="15">
        <v>3.4265690931164966E-2</v>
      </c>
      <c r="T10" s="15">
        <v>4.7189597664673791E-3</v>
      </c>
      <c r="U10" s="15">
        <v>8.3325385569727836E-2</v>
      </c>
      <c r="V10" s="15">
        <v>0.10202080511662912</v>
      </c>
      <c r="W10" s="15">
        <v>-0.10157453591606128</v>
      </c>
      <c r="X10" s="15">
        <v>8.2930086639772693E-2</v>
      </c>
      <c r="Y10" s="15">
        <v>8.4047522017370008E-2</v>
      </c>
      <c r="Z10" s="15">
        <v>3.7417342367607007E-2</v>
      </c>
      <c r="AA10" s="15">
        <v>2.9659849944347262E-2</v>
      </c>
      <c r="AB10" s="15">
        <v>6.6947906250174521E-2</v>
      </c>
      <c r="AC10" s="15">
        <v>0.30059189711567036</v>
      </c>
    </row>
    <row r="11" spans="1:29">
      <c r="A11" s="1" t="s">
        <v>7</v>
      </c>
      <c r="B11" s="10">
        <v>-1.0113482699554147E-2</v>
      </c>
      <c r="C11" s="10">
        <v>0.92371996998788442</v>
      </c>
      <c r="D11" s="10">
        <v>7.7760221367005972E-2</v>
      </c>
      <c r="E11" s="10">
        <f t="shared" si="0"/>
        <v>-0.12136179239464977</v>
      </c>
      <c r="F11" s="14">
        <f t="shared" si="1"/>
        <v>0.92371996998788442</v>
      </c>
      <c r="G11" s="10">
        <f t="shared" si="2"/>
        <v>0.26936930843091472</v>
      </c>
      <c r="H11" s="19">
        <v>0</v>
      </c>
      <c r="I11" s="22">
        <f t="shared" si="3"/>
        <v>0.94660397899151905</v>
      </c>
      <c r="J11" s="14">
        <f t="shared" si="4"/>
        <v>0.26936930843091472</v>
      </c>
      <c r="M11">
        <v>9</v>
      </c>
      <c r="N11" s="13">
        <v>43678</v>
      </c>
      <c r="O11" s="16">
        <f>Hist_Data!I12-Hist_Data!F12</f>
        <v>-1.7516366088397375E-2</v>
      </c>
      <c r="P11" s="15">
        <v>6.0610758055196362E-2</v>
      </c>
      <c r="Q11" s="15">
        <v>-0.25272692212567766</v>
      </c>
      <c r="R11" s="15">
        <v>-0.19695054830842773</v>
      </c>
      <c r="S11" s="15">
        <v>0.23464346027173016</v>
      </c>
      <c r="T11" s="15">
        <v>-6.3924907350254079E-2</v>
      </c>
      <c r="U11" s="15">
        <v>-0.18114214379110463</v>
      </c>
      <c r="V11" s="15">
        <v>-5.4844734151329205E-2</v>
      </c>
      <c r="W11" s="15">
        <v>-1.7812654653039252E-2</v>
      </c>
      <c r="X11" s="15">
        <v>7.4661003568484985E-2</v>
      </c>
      <c r="Y11" s="15">
        <v>-0.10401421422124518</v>
      </c>
      <c r="Z11" s="15">
        <v>-0.12671275179581709</v>
      </c>
      <c r="AA11" s="15">
        <v>3.2132379080751797E-2</v>
      </c>
      <c r="AB11" s="15">
        <v>-3.3299833055365428E-2</v>
      </c>
      <c r="AC11" s="15">
        <v>-0.33044212328767114</v>
      </c>
    </row>
    <row r="12" spans="1:29">
      <c r="A12" s="1" t="s">
        <v>9</v>
      </c>
      <c r="B12" s="10">
        <v>-1.0579499583337836E-2</v>
      </c>
      <c r="C12" s="10">
        <v>0.50544912773712758</v>
      </c>
      <c r="D12" s="10">
        <v>0.21172854902188362</v>
      </c>
      <c r="E12" s="10">
        <f t="shared" si="0"/>
        <v>-0.12695399500005403</v>
      </c>
      <c r="F12" s="14">
        <f t="shared" si="1"/>
        <v>0.50544912773712758</v>
      </c>
      <c r="G12" s="10">
        <f t="shared" si="2"/>
        <v>0.73344920863748031</v>
      </c>
      <c r="H12" s="19">
        <v>0</v>
      </c>
      <c r="I12" s="22">
        <f t="shared" si="3"/>
        <v>0.65381438941598935</v>
      </c>
      <c r="J12" s="14">
        <f t="shared" si="4"/>
        <v>0.73344920863748031</v>
      </c>
      <c r="M12">
        <v>10</v>
      </c>
      <c r="N12" s="13">
        <v>43709</v>
      </c>
      <c r="O12" s="16">
        <f>Hist_Data!I13-Hist_Data!F13</f>
        <v>1.6960697955149356E-2</v>
      </c>
      <c r="P12" s="15">
        <v>5.0428641145548597E-2</v>
      </c>
      <c r="Q12" s="15">
        <v>-9.2430186424264815E-2</v>
      </c>
      <c r="R12" s="15">
        <v>8.7943411611219713E-2</v>
      </c>
      <c r="S12" s="15">
        <v>-7.6196491407118191E-2</v>
      </c>
      <c r="T12" s="15">
        <v>8.4156357792674483E-2</v>
      </c>
      <c r="U12" s="15">
        <v>9.7680161449318528E-2</v>
      </c>
      <c r="V12" s="15">
        <v>6.8893088552915201E-3</v>
      </c>
      <c r="W12" s="15">
        <v>-0.11984742383283624</v>
      </c>
      <c r="X12" s="15">
        <v>-0.17905501299868778</v>
      </c>
      <c r="Y12" s="15">
        <v>-0.18217772722804518</v>
      </c>
      <c r="Z12" s="15">
        <v>0.17566599015065773</v>
      </c>
      <c r="AA12" s="15">
        <v>1.3178505846531446E-2</v>
      </c>
      <c r="AB12" s="15">
        <v>9.1736104039995631E-2</v>
      </c>
      <c r="AC12" s="15">
        <v>0.16049489795918365</v>
      </c>
    </row>
    <row r="13" spans="1:29">
      <c r="A13" s="1" t="s">
        <v>10</v>
      </c>
      <c r="B13" s="10">
        <v>2.1293642707576221E-2</v>
      </c>
      <c r="C13" s="10">
        <v>1.1216177793365423</v>
      </c>
      <c r="D13" s="10">
        <v>0.11310128661911875</v>
      </c>
      <c r="E13" s="10">
        <f t="shared" si="0"/>
        <v>0.25552371249091466</v>
      </c>
      <c r="F13" s="14">
        <f t="shared" si="1"/>
        <v>1.1216177793365423</v>
      </c>
      <c r="G13" s="10">
        <f t="shared" si="2"/>
        <v>0.39179434965144738</v>
      </c>
      <c r="H13" s="19">
        <v>0</v>
      </c>
      <c r="I13" s="22">
        <f t="shared" si="3"/>
        <v>1.0851324455355797</v>
      </c>
      <c r="J13" s="14">
        <f t="shared" si="4"/>
        <v>0.39179434965144738</v>
      </c>
      <c r="M13">
        <v>11</v>
      </c>
      <c r="N13" s="13">
        <v>43739</v>
      </c>
      <c r="O13" s="16">
        <f>Hist_Data!I14-Hist_Data!F14</f>
        <v>2.0067324877106399E-2</v>
      </c>
      <c r="P13" s="15">
        <v>7.3022922974863916E-2</v>
      </c>
      <c r="Q13" s="15">
        <v>-2.0663966022240799E-4</v>
      </c>
      <c r="R13" s="15">
        <v>-7.1331265589144932E-2</v>
      </c>
      <c r="S13" s="15">
        <v>5.2755959662478126E-2</v>
      </c>
      <c r="T13" s="15">
        <v>-7.2320030245226652E-2</v>
      </c>
      <c r="U13" s="15">
        <v>-6.4955656076136764E-2</v>
      </c>
      <c r="V13" s="15">
        <v>0.13759462883654541</v>
      </c>
      <c r="W13" s="15">
        <v>7.9003564616360572E-2</v>
      </c>
      <c r="X13" s="15">
        <v>-6.2181039864980588E-2</v>
      </c>
      <c r="Y13" s="15">
        <v>9.8460192674129185E-2</v>
      </c>
      <c r="Z13" s="15">
        <v>6.4639509341091736E-2</v>
      </c>
      <c r="AA13" s="15">
        <v>1.6022081924904528E-2</v>
      </c>
      <c r="AB13" s="15">
        <v>4.013930383934574E-2</v>
      </c>
      <c r="AC13" s="15">
        <v>4.6696305238513224E-2</v>
      </c>
    </row>
    <row r="14" spans="1:29">
      <c r="A14" s="1" t="s">
        <v>11</v>
      </c>
      <c r="B14" s="10">
        <v>-4.4863712187909795E-3</v>
      </c>
      <c r="C14" s="10">
        <v>1.3624412295687014</v>
      </c>
      <c r="D14" s="10">
        <v>9.1922355943383591E-2</v>
      </c>
      <c r="E14" s="10">
        <f t="shared" si="0"/>
        <v>-5.3836454625491754E-2</v>
      </c>
      <c r="F14" s="14">
        <f t="shared" si="1"/>
        <v>1.3624412295687014</v>
      </c>
      <c r="G14" s="10">
        <f t="shared" si="2"/>
        <v>0.31842838169074267</v>
      </c>
      <c r="H14" s="19">
        <v>0</v>
      </c>
      <c r="I14" s="22">
        <f t="shared" si="3"/>
        <v>1.2537088606980911</v>
      </c>
      <c r="J14" s="14">
        <f t="shared" si="4"/>
        <v>0.31842838169074267</v>
      </c>
      <c r="M14">
        <v>12</v>
      </c>
      <c r="N14" s="13">
        <v>43770</v>
      </c>
      <c r="O14" s="16">
        <f>Hist_Data!I15-Hist_Data!F15</f>
        <v>3.4974039052051625E-2</v>
      </c>
      <c r="P14" s="15">
        <v>1.2228302410730507E-4</v>
      </c>
      <c r="Q14" s="15">
        <v>0.12028694819739423</v>
      </c>
      <c r="R14" s="15">
        <v>-0.10814610682110673</v>
      </c>
      <c r="S14" s="15">
        <v>-0.10854128197587617</v>
      </c>
      <c r="T14" s="15">
        <v>7.4625910232894083E-2</v>
      </c>
      <c r="U14" s="15">
        <v>3.5403931612414931E-2</v>
      </c>
      <c r="V14" s="15">
        <v>-6.0222243107769503E-2</v>
      </c>
      <c r="W14" s="15">
        <v>9.7355436029833556E-2</v>
      </c>
      <c r="X14" s="15">
        <v>4.0954007584878237E-2</v>
      </c>
      <c r="Y14" s="15">
        <v>0.15984367734841362</v>
      </c>
      <c r="Z14" s="15">
        <v>6.1906027480580363E-2</v>
      </c>
      <c r="AA14" s="15">
        <v>1.5988160946277384E-2</v>
      </c>
      <c r="AB14" s="15">
        <v>2.6370420276730772E-2</v>
      </c>
      <c r="AC14" s="15">
        <v>-2.1425502512562832E-2</v>
      </c>
    </row>
    <row r="15" spans="1:29">
      <c r="A15" s="1" t="s">
        <v>12</v>
      </c>
      <c r="B15" s="10">
        <v>-2.2710605479314378E-2</v>
      </c>
      <c r="C15" s="10">
        <v>2.4207202909524534</v>
      </c>
      <c r="D15" s="10">
        <v>0.17270165153922609</v>
      </c>
      <c r="E15" s="10">
        <f t="shared" si="0"/>
        <v>-0.27252726575177255</v>
      </c>
      <c r="F15" s="14">
        <f t="shared" si="1"/>
        <v>2.4207202909524534</v>
      </c>
      <c r="G15" s="10">
        <f t="shared" si="2"/>
        <v>0.59825607003399073</v>
      </c>
      <c r="H15" s="19">
        <v>0</v>
      </c>
      <c r="I15" s="22">
        <f t="shared" si="3"/>
        <v>1.9945042036667173</v>
      </c>
      <c r="J15" s="14">
        <f t="shared" si="4"/>
        <v>0.59825607003399073</v>
      </c>
      <c r="M15">
        <v>13</v>
      </c>
      <c r="N15" s="13">
        <v>43800</v>
      </c>
      <c r="O15" s="16">
        <f>Hist_Data!I16-Hist_Data!F16</f>
        <v>2.8832848232194508E-2</v>
      </c>
      <c r="P15" s="15">
        <v>1.5509155784017094E-2</v>
      </c>
      <c r="Q15" s="15">
        <v>4.9964143319545157E-2</v>
      </c>
      <c r="R15" s="15">
        <v>-6.3932276657060723E-3</v>
      </c>
      <c r="S15" s="15">
        <v>9.3338059271867072E-2</v>
      </c>
      <c r="T15" s="15">
        <v>0.12424300379506424</v>
      </c>
      <c r="U15" s="15">
        <v>6.3068911622475132E-2</v>
      </c>
      <c r="V15" s="15">
        <v>-2.6815579227696127E-3</v>
      </c>
      <c r="W15" s="15">
        <v>0.10099992167101837</v>
      </c>
      <c r="X15" s="15">
        <v>6.0378454252206462E-2</v>
      </c>
      <c r="Y15" s="15">
        <v>8.931412615839086E-3</v>
      </c>
      <c r="Z15" s="15">
        <v>8.1451625099905237E-2</v>
      </c>
      <c r="AA15" s="15">
        <v>-5.2075207122485711E-3</v>
      </c>
      <c r="AB15" s="15">
        <v>1.8861899616227619E-2</v>
      </c>
      <c r="AC15" s="15">
        <v>0.15676965811965826</v>
      </c>
    </row>
    <row r="16" spans="1:29">
      <c r="A16" s="1" t="s">
        <v>13</v>
      </c>
      <c r="B16" s="10">
        <v>-2.3121834340507467E-2</v>
      </c>
      <c r="C16" s="10">
        <v>1.0801393152294871</v>
      </c>
      <c r="D16" s="10">
        <v>6.8590914866265978E-2</v>
      </c>
      <c r="E16" s="10">
        <f t="shared" si="0"/>
        <v>-0.27746201208608962</v>
      </c>
      <c r="F16" s="14">
        <f t="shared" si="1"/>
        <v>1.0801393152294871</v>
      </c>
      <c r="G16" s="10">
        <f t="shared" si="2"/>
        <v>0.23760589897200818</v>
      </c>
      <c r="H16" s="19">
        <v>0</v>
      </c>
      <c r="I16" s="22">
        <f t="shared" si="3"/>
        <v>1.0560975206606411</v>
      </c>
      <c r="J16" s="14">
        <f t="shared" si="4"/>
        <v>0.23760589897200818</v>
      </c>
      <c r="M16">
        <v>14</v>
      </c>
      <c r="N16" s="13">
        <v>43831</v>
      </c>
      <c r="O16" s="16">
        <f>Hist_Data!I17-Hist_Data!F17</f>
        <v>-1.625486007372019E-3</v>
      </c>
      <c r="P16" s="15">
        <v>6.0882759064318587E-2</v>
      </c>
      <c r="Q16" s="15">
        <v>-0.16551904065746656</v>
      </c>
      <c r="R16" s="15">
        <v>0.23193111272025088</v>
      </c>
      <c r="S16" s="15">
        <v>6.8386872074625529E-2</v>
      </c>
      <c r="T16" s="15">
        <v>-0.16425974461938495</v>
      </c>
      <c r="U16" s="15">
        <v>-1.6504764209175942E-2</v>
      </c>
      <c r="V16" s="15">
        <v>-6.1233333333333362E-2</v>
      </c>
      <c r="W16" s="15">
        <v>5.2295749872299763E-2</v>
      </c>
      <c r="X16" s="15">
        <v>4.7124069746223247E-2</v>
      </c>
      <c r="Y16" s="15">
        <v>8.0582427245134744E-2</v>
      </c>
      <c r="Z16" s="15">
        <v>-0.10067140884785999</v>
      </c>
      <c r="AA16" s="15">
        <v>-4.982111606176251E-2</v>
      </c>
      <c r="AB16" s="15">
        <v>9.6294341700651868E-3</v>
      </c>
      <c r="AC16" s="15">
        <v>7.8471463714637146E-2</v>
      </c>
    </row>
    <row r="17" spans="1:29">
      <c r="A17" s="1" t="s">
        <v>14</v>
      </c>
      <c r="B17" s="10">
        <v>-1.5005471320419992E-2</v>
      </c>
      <c r="C17" s="10">
        <v>1.7819185871031666</v>
      </c>
      <c r="D17" s="10">
        <v>9.919977724222083E-2</v>
      </c>
      <c r="E17" s="10">
        <f t="shared" si="0"/>
        <v>-0.18006565584503992</v>
      </c>
      <c r="F17" s="14">
        <f t="shared" si="1"/>
        <v>1.7819185871031666</v>
      </c>
      <c r="G17" s="10">
        <f t="shared" si="2"/>
        <v>0.34363810856608262</v>
      </c>
      <c r="H17" s="19">
        <v>0</v>
      </c>
      <c r="I17" s="22">
        <f t="shared" si="3"/>
        <v>1.5473430109722166</v>
      </c>
      <c r="J17" s="14">
        <f t="shared" si="4"/>
        <v>0.34363810856608262</v>
      </c>
      <c r="M17">
        <v>15</v>
      </c>
      <c r="N17" s="13">
        <v>43862</v>
      </c>
      <c r="O17" s="16">
        <f>Hist_Data!I18-Hist_Data!F18</f>
        <v>-8.361872996489092E-2</v>
      </c>
      <c r="P17" s="15">
        <v>-4.7349626416912621E-2</v>
      </c>
      <c r="Q17" s="15">
        <v>-0.16771051271559093</v>
      </c>
      <c r="R17" s="15">
        <v>0.13434291628638198</v>
      </c>
      <c r="S17" s="15">
        <v>-1.1162069127687536E-2</v>
      </c>
      <c r="T17" s="15">
        <v>-0.13351645695524283</v>
      </c>
      <c r="U17" s="15">
        <v>-0.16712094064748009</v>
      </c>
      <c r="V17" s="15">
        <v>-6.5839007092198587E-2</v>
      </c>
      <c r="W17" s="15">
        <v>7.2431654676259572E-3</v>
      </c>
      <c r="X17" s="15">
        <v>-7.5903140417551584E-2</v>
      </c>
      <c r="Y17" s="15">
        <v>-0.16592436979051409</v>
      </c>
      <c r="Z17" s="15">
        <v>-5.9899920560516684E-2</v>
      </c>
      <c r="AA17" s="15">
        <v>-8.1299988600255238E-2</v>
      </c>
      <c r="AB17" s="15">
        <v>-0.20858293712514556</v>
      </c>
      <c r="AC17" s="15">
        <v>-0.19542166780587844</v>
      </c>
    </row>
    <row r="18" spans="1:29">
      <c r="A18" s="1" t="s">
        <v>15</v>
      </c>
      <c r="B18" s="10">
        <v>7.0483010146277052E-4</v>
      </c>
      <c r="C18" s="10">
        <v>1.1351684938142343</v>
      </c>
      <c r="D18" s="10">
        <v>0.109956168015511</v>
      </c>
      <c r="E18" s="10">
        <f t="shared" si="0"/>
        <v>8.4579612175532462E-3</v>
      </c>
      <c r="F18" s="14">
        <f t="shared" si="1"/>
        <v>1.1351684938142343</v>
      </c>
      <c r="G18" s="10">
        <f t="shared" si="2"/>
        <v>0.38089933921688995</v>
      </c>
      <c r="H18" s="19">
        <v>0</v>
      </c>
      <c r="I18" s="22">
        <f t="shared" si="3"/>
        <v>1.0946179456699641</v>
      </c>
      <c r="J18" s="14">
        <f t="shared" si="4"/>
        <v>0.38089933921688995</v>
      </c>
      <c r="M18">
        <v>16</v>
      </c>
      <c r="N18" s="13">
        <v>43891</v>
      </c>
      <c r="O18" s="16">
        <f>Hist_Data!I19-Hist_Data!F19</f>
        <v>-0.1247218643801368</v>
      </c>
      <c r="P18" s="15">
        <v>-0.18294054636047796</v>
      </c>
      <c r="Q18" s="15">
        <v>-0.32134593455943994</v>
      </c>
      <c r="R18" s="15">
        <v>-0.47897462082040676</v>
      </c>
      <c r="S18" s="15">
        <v>-0.20837968764157153</v>
      </c>
      <c r="T18" s="15">
        <v>-0.25009712785414878</v>
      </c>
      <c r="U18" s="15">
        <v>-0.50993128081046235</v>
      </c>
      <c r="V18" s="15">
        <v>-0.15132205585039163</v>
      </c>
      <c r="W18" s="15">
        <v>-0.20762835116659237</v>
      </c>
      <c r="X18" s="15">
        <v>-0.14357548590255981</v>
      </c>
      <c r="Y18" s="15">
        <v>-0.27961991366854089</v>
      </c>
      <c r="Z18" s="15">
        <v>-0.55913350854676158</v>
      </c>
      <c r="AA18" s="15">
        <v>-0.20209875251402309</v>
      </c>
      <c r="AB18" s="15">
        <v>-0.39900426441273817</v>
      </c>
      <c r="AC18" s="15">
        <v>-0.25396490670059363</v>
      </c>
    </row>
    <row r="19" spans="1:29">
      <c r="M19">
        <v>17</v>
      </c>
      <c r="N19" s="13">
        <v>43922</v>
      </c>
      <c r="O19" s="16">
        <f>Hist_Data!I20-Hist_Data!F20</f>
        <v>0.12815236658316262</v>
      </c>
      <c r="P19" s="15">
        <v>3.7379349705622977E-3</v>
      </c>
      <c r="Q19" s="15">
        <v>0.1088192028806568</v>
      </c>
      <c r="R19" s="15">
        <v>0.38906724422442246</v>
      </c>
      <c r="S19" s="15">
        <v>0.66076250738087694</v>
      </c>
      <c r="T19" s="15">
        <v>8.1696493530417608E-2</v>
      </c>
      <c r="U19" s="15">
        <v>0.15336744718321513</v>
      </c>
      <c r="V19" s="15">
        <v>7.7567610764198561E-2</v>
      </c>
      <c r="W19" s="15">
        <v>-4.6670882769431522E-2</v>
      </c>
      <c r="X19" s="15">
        <v>0.62020612342669745</v>
      </c>
      <c r="Y19" s="15">
        <v>0.23876738387113516</v>
      </c>
      <c r="Z19" s="15">
        <v>0.24000828272105929</v>
      </c>
      <c r="AA19" s="15">
        <v>8.633111003826504E-3</v>
      </c>
      <c r="AB19" s="15">
        <v>0.40113230887077711</v>
      </c>
      <c r="AC19" s="15">
        <v>-1.0257330684827832E-2</v>
      </c>
    </row>
    <row r="20" spans="1:29">
      <c r="B20" s="6" t="s">
        <v>38</v>
      </c>
      <c r="C20" s="20">
        <v>0.7</v>
      </c>
      <c r="M20">
        <v>18</v>
      </c>
      <c r="N20" s="13">
        <v>43952</v>
      </c>
      <c r="O20" s="16">
        <f>Hist_Data!I21-Hist_Data!F21</f>
        <v>4.7544125167376564E-2</v>
      </c>
      <c r="P20" s="15">
        <v>5.475899937433279E-2</v>
      </c>
      <c r="Q20" s="15">
        <v>0.21081671568260149</v>
      </c>
      <c r="R20" s="15">
        <v>0.19022322404371594</v>
      </c>
      <c r="S20" s="15">
        <v>-9.1604841966956979E-3</v>
      </c>
      <c r="T20" s="15">
        <v>-3.4506715427199401E-2</v>
      </c>
      <c r="U20" s="15">
        <v>9.5975706851989182E-2</v>
      </c>
      <c r="V20" s="15">
        <v>-4.0646247240618119E-2</v>
      </c>
      <c r="W20" s="15">
        <v>-2.2475733002891449E-2</v>
      </c>
      <c r="X20" s="15">
        <v>3.6341660849820508E-3</v>
      </c>
      <c r="Y20" s="15">
        <v>7.1191237484681924E-2</v>
      </c>
      <c r="Z20" s="15">
        <v>-0.14119096903811335</v>
      </c>
      <c r="AA20" s="15">
        <v>-3.7144653522814076E-2</v>
      </c>
      <c r="AB20" s="15">
        <v>6.9749097789903194E-2</v>
      </c>
      <c r="AC20" s="15">
        <v>5.6109327217125401E-2</v>
      </c>
    </row>
    <row r="21" spans="1:29">
      <c r="M21">
        <v>19</v>
      </c>
      <c r="N21" s="13">
        <v>43983</v>
      </c>
      <c r="O21" s="16">
        <f>Hist_Data!I22-Hist_Data!F22</f>
        <v>1.9779877771372762E-2</v>
      </c>
      <c r="P21" s="15">
        <v>3.9714726694545094E-2</v>
      </c>
      <c r="Q21" s="15">
        <v>5.7362931034482728E-2</v>
      </c>
      <c r="R21" s="15">
        <v>0.18072985943084682</v>
      </c>
      <c r="S21" s="15">
        <v>0.10218157627157902</v>
      </c>
      <c r="T21" s="15">
        <v>8.6166072183152267E-2</v>
      </c>
      <c r="U21" s="15">
        <v>0.41786912068978288</v>
      </c>
      <c r="V21" s="15">
        <v>9.9115135174000599E-2</v>
      </c>
      <c r="W21" s="15">
        <v>0.39772174502712471</v>
      </c>
      <c r="X21" s="15">
        <v>0.15791640176102748</v>
      </c>
      <c r="Y21" s="15">
        <v>-6.2927414076908217E-2</v>
      </c>
      <c r="Z21" s="15">
        <v>-3.9785870415546105E-2</v>
      </c>
      <c r="AA21" s="15">
        <v>4.416962159548328E-2</v>
      </c>
      <c r="AB21" s="15">
        <v>0.14360764626005651</v>
      </c>
      <c r="AC21" s="15">
        <v>4.9837377850162762E-2</v>
      </c>
    </row>
    <row r="22" spans="1:29">
      <c r="M22">
        <v>20</v>
      </c>
      <c r="N22" s="13">
        <v>44013</v>
      </c>
      <c r="O22" s="16">
        <f>Hist_Data!I23-Hist_Data!F23</f>
        <v>5.6276837810633577E-2</v>
      </c>
      <c r="P22" s="15">
        <v>8.5106018173457171E-2</v>
      </c>
      <c r="Q22" s="15">
        <v>-6.1702536231884042E-2</v>
      </c>
      <c r="R22" s="15">
        <v>0.86043937764778777</v>
      </c>
      <c r="S22" s="15">
        <v>0.2976757311695471</v>
      </c>
      <c r="T22" s="15">
        <v>-2.5917141069142467E-3</v>
      </c>
      <c r="U22" s="15">
        <v>5.932134115094341E-2</v>
      </c>
      <c r="V22" s="15">
        <v>8.5448966509680785E-2</v>
      </c>
      <c r="W22" s="15">
        <v>-9.023342647153533E-2</v>
      </c>
      <c r="X22" s="15">
        <v>0.13214129260594726</v>
      </c>
      <c r="Y22" s="15">
        <v>-0.13829553822024104</v>
      </c>
      <c r="Z22" s="15">
        <v>-0.11631245288698998</v>
      </c>
      <c r="AA22" s="15">
        <v>-4.0787091532231708E-2</v>
      </c>
      <c r="AB22" s="15">
        <v>8.7841352560441538E-2</v>
      </c>
      <c r="AC22" s="15">
        <v>0.1488058341951051</v>
      </c>
    </row>
    <row r="23" spans="1:29">
      <c r="M23">
        <v>21</v>
      </c>
      <c r="N23" s="13">
        <v>44044</v>
      </c>
      <c r="O23" s="16">
        <f>Hist_Data!I24-Hist_Data!F24</f>
        <v>7.1804829682211455E-2</v>
      </c>
      <c r="P23" s="15">
        <v>-7.7074708737400549E-2</v>
      </c>
      <c r="Q23" s="15">
        <v>0.27019527027027035</v>
      </c>
      <c r="R23" s="15">
        <v>0.54135322407817443</v>
      </c>
      <c r="S23" s="15">
        <v>-5.2369338104546054E-2</v>
      </c>
      <c r="T23" s="15">
        <v>8.9222579492879969E-2</v>
      </c>
      <c r="U23" s="15">
        <v>0.3005979454956923</v>
      </c>
      <c r="V23" s="15">
        <v>-3.5505224150397703E-2</v>
      </c>
      <c r="W23" s="15">
        <v>2.5991350710900338E-2</v>
      </c>
      <c r="X23" s="15">
        <v>-1.3282339190165773E-2</v>
      </c>
      <c r="Y23" s="15">
        <v>0.16448438382070141</v>
      </c>
      <c r="Z23" s="15">
        <v>0.16866147227115846</v>
      </c>
      <c r="AA23" s="15">
        <v>-4.194177416886085E-2</v>
      </c>
      <c r="AB23" s="15">
        <v>9.4938233334028038E-2</v>
      </c>
      <c r="AC23" s="15">
        <v>-3.2478240324032355E-2</v>
      </c>
    </row>
    <row r="24" spans="1:29">
      <c r="B24" s="36" t="s">
        <v>30</v>
      </c>
      <c r="C24" s="36"/>
      <c r="D24" s="36"/>
      <c r="E24" s="36" t="s">
        <v>30</v>
      </c>
      <c r="F24" s="36"/>
      <c r="G24" s="36"/>
      <c r="H24" s="36" t="s">
        <v>35</v>
      </c>
      <c r="I24" s="36"/>
      <c r="J24" s="36"/>
      <c r="M24">
        <v>22</v>
      </c>
      <c r="N24" s="13">
        <v>44075</v>
      </c>
      <c r="O24" s="16">
        <f>Hist_Data!I25-Hist_Data!F25</f>
        <v>-3.8063860814142127E-2</v>
      </c>
      <c r="P24" s="15">
        <v>-5.1196877418436398E-2</v>
      </c>
      <c r="Q24" s="15">
        <v>-2.4382776089159088E-2</v>
      </c>
      <c r="R24" s="15">
        <v>0.36267756461261885</v>
      </c>
      <c r="S24" s="15">
        <v>-6.8236625777090215E-3</v>
      </c>
      <c r="T24" s="15">
        <v>6.8374377462316144E-2</v>
      </c>
      <c r="U24" s="15">
        <v>-2.0768049456924745E-2</v>
      </c>
      <c r="V24" s="15">
        <v>-0.12075632183908043</v>
      </c>
      <c r="W24" s="15">
        <v>4.2889453425712078E-2</v>
      </c>
      <c r="X24" s="15">
        <v>-0.15781052877049742</v>
      </c>
      <c r="Y24" s="15">
        <v>1.3586861649610272E-2</v>
      </c>
      <c r="Z24" s="15">
        <v>-0.25506668972950369</v>
      </c>
      <c r="AA24" s="15">
        <v>-0.10106953610652933</v>
      </c>
      <c r="AB24" s="15">
        <v>-8.2521216884569384E-2</v>
      </c>
      <c r="AC24" s="15">
        <v>8.830542635658907E-2</v>
      </c>
    </row>
    <row r="25" spans="1:29">
      <c r="B25" s="36" t="s">
        <v>20</v>
      </c>
      <c r="C25" s="36"/>
      <c r="D25" s="36"/>
      <c r="E25" s="36" t="s">
        <v>29</v>
      </c>
      <c r="F25" s="36"/>
      <c r="G25" s="36"/>
      <c r="H25" s="36" t="s">
        <v>29</v>
      </c>
      <c r="I25" s="36"/>
      <c r="J25" s="36"/>
      <c r="M25">
        <v>23</v>
      </c>
      <c r="N25" s="13">
        <v>44105</v>
      </c>
      <c r="O25" s="16">
        <f>Hist_Data!I26-Hist_Data!F26</f>
        <v>-2.6659313111224457E-2</v>
      </c>
      <c r="P25" s="15">
        <v>2.5914312226700278E-2</v>
      </c>
      <c r="Q25" s="15">
        <v>0.28965295950155756</v>
      </c>
      <c r="R25" s="15">
        <v>-0.32509586090567005</v>
      </c>
      <c r="S25" s="15">
        <v>-9.6438542344050707E-2</v>
      </c>
      <c r="T25" s="15">
        <v>-3.6720710769106921E-2</v>
      </c>
      <c r="U25" s="15">
        <v>0.14203547652806092</v>
      </c>
      <c r="V25" s="15">
        <v>5.2789258312020394E-2</v>
      </c>
      <c r="W25" s="15">
        <v>9.3821774431650518E-2</v>
      </c>
      <c r="X25" s="15">
        <v>4.0061459334501712E-2</v>
      </c>
      <c r="Y25" s="15">
        <v>-3.8203619573790162E-2</v>
      </c>
      <c r="Z25" s="15">
        <v>1.5033983545109911E-2</v>
      </c>
      <c r="AA25" s="15">
        <v>-4.9376426236030842E-2</v>
      </c>
      <c r="AB25" s="15">
        <v>-0.19076672887670124</v>
      </c>
      <c r="AC25" s="15">
        <v>0.1768564102564103</v>
      </c>
    </row>
    <row r="26" spans="1:29">
      <c r="D26" s="6" t="s">
        <v>39</v>
      </c>
      <c r="G26" s="6" t="s">
        <v>39</v>
      </c>
      <c r="H26" s="6" t="s">
        <v>40</v>
      </c>
      <c r="I26" s="6" t="s">
        <v>41</v>
      </c>
      <c r="J26" s="6" t="s">
        <v>39</v>
      </c>
      <c r="M26">
        <v>24</v>
      </c>
      <c r="N26" s="13">
        <v>44136</v>
      </c>
      <c r="O26" s="16">
        <f>Hist_Data!I27-Hist_Data!F27</f>
        <v>0.10939695830437944</v>
      </c>
      <c r="P26" s="15">
        <v>8.8597665554707744E-2</v>
      </c>
      <c r="Q26" s="15">
        <v>0.32964347826086965</v>
      </c>
      <c r="R26" s="15">
        <v>0.23176728181468645</v>
      </c>
      <c r="S26" s="15">
        <v>-0.10108919192178807</v>
      </c>
      <c r="T26" s="15">
        <v>0.2410045842176913</v>
      </c>
      <c r="U26" s="15">
        <v>7.756817416283826E-2</v>
      </c>
      <c r="V26" s="15">
        <v>9.7099325236167419E-2</v>
      </c>
      <c r="W26" s="15">
        <v>-9.4803504936430305E-2</v>
      </c>
      <c r="X26" s="15">
        <v>-9.6241508025365713E-2</v>
      </c>
      <c r="Y26" s="15">
        <v>0.23074144873741623</v>
      </c>
      <c r="Z26" s="15">
        <v>1.1420820391056041</v>
      </c>
      <c r="AA26" s="15">
        <v>0.31222155748704733</v>
      </c>
      <c r="AB26" s="15">
        <v>0.37178614159672907</v>
      </c>
      <c r="AC26" s="15">
        <v>0.12484255628177202</v>
      </c>
    </row>
    <row r="27" spans="1:29">
      <c r="D27" s="10">
        <f>_xlfn.STDEV.S(Hist_Data!I4:I63)</f>
        <v>5.4955803427309907E-2</v>
      </c>
      <c r="G27" s="10">
        <f>SQRT(12)*D27</f>
        <v>0.19037248741373719</v>
      </c>
      <c r="J27" s="19">
        <v>0.19</v>
      </c>
      <c r="M27">
        <v>25</v>
      </c>
      <c r="N27" s="13">
        <v>44166</v>
      </c>
      <c r="O27" s="16">
        <f>Hist_Data!I28-Hist_Data!F28</f>
        <v>3.8381900395160991E-2</v>
      </c>
      <c r="P27" s="15">
        <v>0.12312937101528823</v>
      </c>
      <c r="Q27" s="15">
        <v>0.32236748410535887</v>
      </c>
      <c r="R27" s="15">
        <v>8.2642366332427344E-2</v>
      </c>
      <c r="S27" s="15">
        <v>3.2263899264210992E-2</v>
      </c>
      <c r="T27" s="15">
        <v>2.4034242386940637E-2</v>
      </c>
      <c r="U27" s="15">
        <v>-3.6803293006804537E-2</v>
      </c>
      <c r="V27" s="15">
        <v>0.1054683886838868</v>
      </c>
      <c r="W27" s="15">
        <v>-0.21831357103845089</v>
      </c>
      <c r="X27" s="15">
        <v>5.7974374128685148E-2</v>
      </c>
      <c r="Y27" s="15">
        <v>6.4086865786528724E-2</v>
      </c>
      <c r="Z27" s="15">
        <v>0.20402270794685909</v>
      </c>
      <c r="AA27" s="15">
        <v>-5.7864580557719092E-2</v>
      </c>
      <c r="AB27" s="15">
        <v>0.12981568627450987</v>
      </c>
      <c r="AC27" s="15">
        <v>0.12646664514740694</v>
      </c>
    </row>
    <row r="28" spans="1:29">
      <c r="M28">
        <v>26</v>
      </c>
      <c r="N28" s="13">
        <v>44197</v>
      </c>
      <c r="O28" s="16">
        <f>Hist_Data!I29-Hist_Data!F29</f>
        <v>-1.0162873178810098E-2</v>
      </c>
      <c r="P28" s="15">
        <v>-1.8557295588279038E-2</v>
      </c>
      <c r="Q28" s="15">
        <v>5.3504761904761861E-2</v>
      </c>
      <c r="R28" s="15">
        <v>-1.6521380526051733E-3</v>
      </c>
      <c r="S28" s="15">
        <v>-4.9112882786172568E-2</v>
      </c>
      <c r="T28" s="15">
        <v>-9.5086961917710114E-2</v>
      </c>
      <c r="U28" s="15">
        <v>2.904973761744097E-3</v>
      </c>
      <c r="V28" s="15">
        <v>3.130850022251884E-2</v>
      </c>
      <c r="W28" s="15">
        <v>0.2499333333333334</v>
      </c>
      <c r="X28" s="15">
        <v>-8.3674234277504422E-2</v>
      </c>
      <c r="Y28" s="15">
        <v>-7.2590139777196389E-2</v>
      </c>
      <c r="Z28" s="15">
        <v>0.13578756529190336</v>
      </c>
      <c r="AA28" s="15">
        <v>-4.1146659168653288E-2</v>
      </c>
      <c r="AB28" s="15">
        <v>0.16153262529501589</v>
      </c>
      <c r="AC28" s="15">
        <v>3.8328746605802377E-2</v>
      </c>
    </row>
    <row r="29" spans="1:29">
      <c r="H29" t="s">
        <v>42</v>
      </c>
      <c r="M29">
        <v>27</v>
      </c>
      <c r="N29" s="13">
        <v>44228</v>
      </c>
      <c r="O29" s="16">
        <f>Hist_Data!I30-Hist_Data!F30</f>
        <v>2.7516165332857723E-2</v>
      </c>
      <c r="P29" s="15">
        <v>2.2679773465577174E-2</v>
      </c>
      <c r="Q29" s="15">
        <v>-0.13043642981312473</v>
      </c>
      <c r="R29" s="15">
        <v>-9.6636870791621407E-2</v>
      </c>
      <c r="S29" s="15">
        <v>-0.10750840949917297</v>
      </c>
      <c r="T29" s="15">
        <v>2.9341683148220988E-2</v>
      </c>
      <c r="U29" s="15">
        <v>0.23204066375829374</v>
      </c>
      <c r="V29" s="15">
        <v>4.7190857605178022E-2</v>
      </c>
      <c r="W29" s="15">
        <v>0.15920940122044228</v>
      </c>
      <c r="X29" s="15">
        <v>-0.11255848355269236</v>
      </c>
      <c r="Y29" s="15">
        <v>0.19563605555555555</v>
      </c>
      <c r="Z29" s="15">
        <v>2.8150232176964586E-2</v>
      </c>
      <c r="AA29" s="15">
        <v>0.18182560555310373</v>
      </c>
      <c r="AB29" s="15">
        <v>2.0930471668954682E-3</v>
      </c>
      <c r="AC29" s="15">
        <v>0.11473194730737978</v>
      </c>
    </row>
    <row r="30" spans="1:29">
      <c r="H30" t="s">
        <v>43</v>
      </c>
      <c r="M30">
        <v>28</v>
      </c>
      <c r="N30" s="13">
        <v>44256</v>
      </c>
      <c r="O30" s="16">
        <f>Hist_Data!I31-Hist_Data!F31</f>
        <v>4.3762222368628215E-2</v>
      </c>
      <c r="P30" s="15">
        <v>-1.4391896241802961E-2</v>
      </c>
      <c r="Q30" s="15">
        <v>0.50746299350324842</v>
      </c>
      <c r="R30" s="15">
        <v>-3.3590411199837772E-2</v>
      </c>
      <c r="S30" s="15">
        <v>7.0592815358638247E-2</v>
      </c>
      <c r="T30" s="15">
        <v>9.9502125088554647E-3</v>
      </c>
      <c r="U30" s="15">
        <v>0.1935538224401622</v>
      </c>
      <c r="V30" s="15">
        <v>-2.9699587968685645E-2</v>
      </c>
      <c r="W30" s="15">
        <v>-0.34389432820107912</v>
      </c>
      <c r="X30" s="15">
        <v>9.9966812267766283E-2</v>
      </c>
      <c r="Y30" s="15">
        <v>-0.10213570769051178</v>
      </c>
      <c r="Z30" s="15">
        <v>3.8924086574135111E-2</v>
      </c>
      <c r="AA30" s="15">
        <v>-4.1254778087660836E-2</v>
      </c>
      <c r="AB30" s="15">
        <v>-4.296717795108488E-2</v>
      </c>
      <c r="AC30" s="15">
        <v>-1.3894768290687969E-2</v>
      </c>
    </row>
    <row r="31" spans="1:29">
      <c r="M31">
        <v>29</v>
      </c>
      <c r="N31" s="13">
        <v>44287</v>
      </c>
      <c r="O31" s="16">
        <f>Hist_Data!I32-Hist_Data!F32</f>
        <v>5.336073474718641E-2</v>
      </c>
      <c r="P31" s="15">
        <v>4.9816392496801143E-2</v>
      </c>
      <c r="Q31" s="15">
        <v>-0.11189296227989579</v>
      </c>
      <c r="R31" s="15">
        <v>-0.1898231481481481</v>
      </c>
      <c r="S31" s="15">
        <v>6.060418703856673E-2</v>
      </c>
      <c r="T31" s="15">
        <v>0.1034731899248256</v>
      </c>
      <c r="U31" s="15">
        <v>0.11147583285224121</v>
      </c>
      <c r="V31" s="15">
        <v>4.2029946921443816E-2</v>
      </c>
      <c r="W31" s="15">
        <v>-0.11493016757389672</v>
      </c>
      <c r="X31" s="15">
        <v>2.7518477451047511E-2</v>
      </c>
      <c r="Y31" s="15">
        <v>8.6537523592441892E-2</v>
      </c>
      <c r="Z31" s="15">
        <v>-3.1431657492877942E-2</v>
      </c>
      <c r="AA31" s="15">
        <v>7.7398445587508927E-2</v>
      </c>
      <c r="AB31" s="15">
        <v>8.2234694704049857E-2</v>
      </c>
      <c r="AC31" s="15">
        <v>7.7300853413654516E-2</v>
      </c>
    </row>
    <row r="32" spans="1:29">
      <c r="M32">
        <v>30</v>
      </c>
      <c r="N32" s="13">
        <v>44317</v>
      </c>
      <c r="O32" s="16">
        <f>Hist_Data!I33-Hist_Data!F33</f>
        <v>6.9758660822110425E-3</v>
      </c>
      <c r="P32" s="15">
        <v>-3.9917871200963378E-2</v>
      </c>
      <c r="Q32" s="15">
        <v>0.12653141322099207</v>
      </c>
      <c r="R32" s="15">
        <v>-8.7355251700680203E-2</v>
      </c>
      <c r="S32" s="15">
        <v>0.15055976685262021</v>
      </c>
      <c r="T32" s="15">
        <v>-9.0585706985678652E-2</v>
      </c>
      <c r="U32" s="15">
        <v>1.8746859945074478E-2</v>
      </c>
      <c r="V32" s="15">
        <v>7.1507554715817656E-2</v>
      </c>
      <c r="W32" s="15">
        <v>-3.0599767731701859E-2</v>
      </c>
      <c r="X32" s="15">
        <v>0.14124157601054046</v>
      </c>
      <c r="Y32" s="15">
        <v>-6.2158602702312202E-2</v>
      </c>
      <c r="Z32" s="15">
        <v>-8.5613472590489431E-2</v>
      </c>
      <c r="AA32" s="15">
        <v>3.5173426505826028E-2</v>
      </c>
      <c r="AB32" s="15">
        <v>0.27529379878058263</v>
      </c>
      <c r="AC32" s="15">
        <v>-1.165791449128213E-2</v>
      </c>
    </row>
    <row r="33" spans="13:29">
      <c r="M33">
        <v>31</v>
      </c>
      <c r="N33" s="13">
        <v>44348</v>
      </c>
      <c r="O33" s="16">
        <f>Hist_Data!I34-Hist_Data!F34</f>
        <v>2.3337057379547336E-2</v>
      </c>
      <c r="P33" s="15">
        <v>-5.0551370083760656E-2</v>
      </c>
      <c r="Q33" s="15">
        <v>7.1562140246663158E-2</v>
      </c>
      <c r="R33" s="15">
        <v>0.24730825326513281</v>
      </c>
      <c r="S33" s="15">
        <v>-0.21605769402625832</v>
      </c>
      <c r="T33" s="15">
        <v>2.9093652786693298E-2</v>
      </c>
      <c r="U33" s="15">
        <v>5.9706632016499556E-3</v>
      </c>
      <c r="V33" s="15">
        <v>7.4074677268036026E-3</v>
      </c>
      <c r="W33" s="15">
        <v>9.255828658251522E-2</v>
      </c>
      <c r="X33" s="15">
        <v>-0.16211114151808459</v>
      </c>
      <c r="Y33" s="15">
        <v>-4.4695360552593016E-2</v>
      </c>
      <c r="Z33" s="15">
        <v>9.0331462545543348E-2</v>
      </c>
      <c r="AA33" s="15">
        <v>-3.1690315349712783E-2</v>
      </c>
      <c r="AB33" s="15">
        <v>-8.6411317428836343E-2</v>
      </c>
      <c r="AC33" s="15">
        <v>-5.2342093462223412E-2</v>
      </c>
    </row>
    <row r="34" spans="13:29">
      <c r="M34">
        <v>32</v>
      </c>
      <c r="N34" s="13">
        <v>44378</v>
      </c>
      <c r="O34" s="16">
        <f>Hist_Data!I35-Hist_Data!F35</f>
        <v>2.3712691597765474E-2</v>
      </c>
      <c r="P34" s="15">
        <v>6.0183705059360132E-2</v>
      </c>
      <c r="Q34" s="15">
        <v>0.15951311809932514</v>
      </c>
      <c r="R34" s="15">
        <v>-5.0418110739388747E-2</v>
      </c>
      <c r="S34" s="15">
        <v>3.6855513476753365E-2</v>
      </c>
      <c r="T34" s="15">
        <v>-1.6427849739339584E-2</v>
      </c>
      <c r="U34" s="15">
        <v>-0.13317681314327773</v>
      </c>
      <c r="V34" s="15">
        <v>-5.4967997357493477E-2</v>
      </c>
      <c r="W34" s="15">
        <v>-0.28373871416345742</v>
      </c>
      <c r="X34" s="15">
        <v>6.4437433864679067E-2</v>
      </c>
      <c r="Y34" s="15">
        <v>-3.0740753045408988E-4</v>
      </c>
      <c r="Z34" s="15">
        <v>-9.4928220745589778E-2</v>
      </c>
      <c r="AA34" s="15">
        <v>1.6615552183699247E-3</v>
      </c>
      <c r="AB34" s="15">
        <v>-6.081842326316822E-2</v>
      </c>
      <c r="AC34" s="15">
        <v>8.055529850746268E-2</v>
      </c>
    </row>
    <row r="35" spans="13:29">
      <c r="M35">
        <v>33</v>
      </c>
      <c r="N35" s="13">
        <v>44409</v>
      </c>
      <c r="O35" s="16">
        <f>Hist_Data!I36-Hist_Data!F36</f>
        <v>3.0363971216025357E-2</v>
      </c>
      <c r="P35" s="15">
        <v>-2.6194671371658502E-2</v>
      </c>
      <c r="Q35" s="15">
        <v>-6.1241706666666611E-2</v>
      </c>
      <c r="R35" s="15">
        <v>-0.16466316629624006</v>
      </c>
      <c r="S35" s="15">
        <v>-8.2358761148229126E-2</v>
      </c>
      <c r="T35" s="15">
        <v>-4.6550217288703233E-2</v>
      </c>
      <c r="U35" s="15">
        <v>-8.0385190889708441E-2</v>
      </c>
      <c r="V35" s="15">
        <v>-2.4008112204926286E-2</v>
      </c>
      <c r="W35" s="15">
        <v>-0.18821370967741932</v>
      </c>
      <c r="X35" s="15">
        <v>-2.7135253374623095E-2</v>
      </c>
      <c r="Y35" s="15">
        <v>8.0644226699574564E-2</v>
      </c>
      <c r="Z35" s="15">
        <v>-0.13569107593988461</v>
      </c>
      <c r="AA35" s="15">
        <v>-1.1718411284739374E-2</v>
      </c>
      <c r="AB35" s="15">
        <v>-0.11430937499999995</v>
      </c>
      <c r="AC35" s="15">
        <v>-1.7076612202345555E-2</v>
      </c>
    </row>
    <row r="36" spans="13:29">
      <c r="M36">
        <v>34</v>
      </c>
      <c r="N36" s="13">
        <v>44440</v>
      </c>
      <c r="O36" s="16">
        <f>Hist_Data!I37-Hist_Data!F37</f>
        <v>-4.6534384560262376E-2</v>
      </c>
      <c r="P36" s="15">
        <v>-2.0044658237790242E-2</v>
      </c>
      <c r="Q36" s="15">
        <v>-0.15596876463330911</v>
      </c>
      <c r="R36" s="15">
        <v>-5.6747175141242936E-3</v>
      </c>
      <c r="S36" s="15">
        <v>-0.10515514547681985</v>
      </c>
      <c r="T36" s="15">
        <v>-0.12399533758701672</v>
      </c>
      <c r="U36" s="15">
        <v>-0.15079195438685072</v>
      </c>
      <c r="V36" s="15">
        <v>-3.3788104127495139E-2</v>
      </c>
      <c r="W36" s="15">
        <v>-0.11371153421633566</v>
      </c>
      <c r="X36" s="15">
        <v>-8.8632634453639392E-2</v>
      </c>
      <c r="Y36" s="15">
        <v>-3.3850337005215114E-2</v>
      </c>
      <c r="Z36" s="15">
        <v>-7.5523123525196106E-2</v>
      </c>
      <c r="AA36" s="15">
        <v>-4.2436382115693505E-2</v>
      </c>
      <c r="AB36" s="15">
        <v>-1.5349305606710811E-2</v>
      </c>
      <c r="AC36" s="15">
        <v>-0.13070420374707259</v>
      </c>
    </row>
    <row r="37" spans="13:29">
      <c r="M37">
        <v>35</v>
      </c>
      <c r="N37" s="13">
        <v>44470</v>
      </c>
      <c r="O37" s="16">
        <f>Hist_Data!I38-Hist_Data!F38</f>
        <v>7.0003024135345954E-2</v>
      </c>
      <c r="P37" s="15">
        <v>7.7373766674540934E-2</v>
      </c>
      <c r="Q37" s="15">
        <v>0.217003868436591</v>
      </c>
      <c r="R37" s="15">
        <v>0.31085075757575759</v>
      </c>
      <c r="S37" s="15">
        <v>0.12121015534804336</v>
      </c>
      <c r="T37" s="15">
        <v>9.540319109124698E-2</v>
      </c>
      <c r="U37" s="15">
        <v>-4.9869449582536399E-4</v>
      </c>
      <c r="V37" s="15">
        <v>-2.1659349851757721E-2</v>
      </c>
      <c r="W37" s="15">
        <v>3.1074916977999172E-2</v>
      </c>
      <c r="X37" s="15">
        <v>3.6610605481929528E-2</v>
      </c>
      <c r="Y37" s="15">
        <v>1.267241092901889E-2</v>
      </c>
      <c r="Z37" s="15">
        <v>8.6142078665953026E-2</v>
      </c>
      <c r="AA37" s="15">
        <v>4.2698848108014636E-2</v>
      </c>
      <c r="AB37" s="15">
        <v>-2.1050009807878332E-2</v>
      </c>
      <c r="AC37" s="15">
        <v>0.1750494347220421</v>
      </c>
    </row>
    <row r="38" spans="13:29">
      <c r="M38">
        <v>36</v>
      </c>
      <c r="N38" s="13">
        <v>44501</v>
      </c>
      <c r="O38" s="16">
        <f>Hist_Data!I39-Hist_Data!F39</f>
        <v>-6.978816771289878E-3</v>
      </c>
      <c r="P38" s="15">
        <v>-1.9250096127711855E-3</v>
      </c>
      <c r="Q38" s="15">
        <v>-0.15600192219195672</v>
      </c>
      <c r="R38" s="15">
        <v>-0.20185303398058257</v>
      </c>
      <c r="S38" s="15">
        <v>-1.0033348727639358E-2</v>
      </c>
      <c r="T38" s="15">
        <v>-1.5829411721009174E-2</v>
      </c>
      <c r="U38" s="15">
        <v>-0.26785751716382122</v>
      </c>
      <c r="V38" s="15">
        <v>-3.8361688311688305E-2</v>
      </c>
      <c r="W38" s="15">
        <v>-0.24642681159420282</v>
      </c>
      <c r="X38" s="15">
        <v>2.6831776684213816E-2</v>
      </c>
      <c r="Y38" s="15">
        <v>2.6851306339359948E-2</v>
      </c>
      <c r="Z38" s="15">
        <v>-0.26318966474157929</v>
      </c>
      <c r="AA38" s="15">
        <v>2.7039687000107921E-3</v>
      </c>
      <c r="AB38" s="15">
        <v>-3.3771720268825096E-3</v>
      </c>
      <c r="AC38" s="15">
        <v>-2.7560317630000872E-2</v>
      </c>
    </row>
    <row r="39" spans="13:29">
      <c r="M39">
        <v>37</v>
      </c>
      <c r="N39" s="13">
        <v>44531</v>
      </c>
      <c r="O39" s="16">
        <f>Hist_Data!I40-Hist_Data!F40</f>
        <v>4.4724739546552678E-2</v>
      </c>
      <c r="P39" s="15">
        <v>0.10981889793949386</v>
      </c>
      <c r="Q39" s="15">
        <v>6.9687203112203014E-2</v>
      </c>
      <c r="R39" s="15">
        <v>-0.25508736051993131</v>
      </c>
      <c r="S39" s="15">
        <v>-1.8762886924154287E-2</v>
      </c>
      <c r="T39" s="15">
        <v>2.0680630279158965E-2</v>
      </c>
      <c r="U39" s="15">
        <v>6.7663846925577142E-2</v>
      </c>
      <c r="V39" s="15">
        <v>0.189645065271213</v>
      </c>
      <c r="W39" s="15">
        <v>-0.26932243589743599</v>
      </c>
      <c r="X39" s="15">
        <v>6.4528492879873806E-3</v>
      </c>
      <c r="Y39" s="15">
        <v>0.10873438036905241</v>
      </c>
      <c r="Z39" s="15">
        <v>6.8401502979817938E-2</v>
      </c>
      <c r="AA39" s="15">
        <v>2.2184806119159232E-2</v>
      </c>
      <c r="AB39" s="15">
        <v>1.7712562480374432E-2</v>
      </c>
      <c r="AC39" s="15">
        <v>1.6409984276362675E-2</v>
      </c>
    </row>
    <row r="40" spans="13:29">
      <c r="M40">
        <v>38</v>
      </c>
      <c r="N40" s="13">
        <v>44562</v>
      </c>
      <c r="O40" s="16">
        <f>Hist_Data!I41-Hist_Data!F41</f>
        <v>-5.1796823274955751E-2</v>
      </c>
      <c r="P40" s="15">
        <v>-2.4653250325664469E-2</v>
      </c>
      <c r="Q40" s="15">
        <v>-0.21272804317868627</v>
      </c>
      <c r="R40" s="15">
        <v>-0.24407330157502335</v>
      </c>
      <c r="S40" s="15">
        <v>-7.0617977473371688E-2</v>
      </c>
      <c r="T40" s="15">
        <v>-0.10363438713434454</v>
      </c>
      <c r="U40" s="15">
        <v>2.3745983169520014E-2</v>
      </c>
      <c r="V40" s="15">
        <v>-6.5884388999183294E-2</v>
      </c>
      <c r="W40" s="15">
        <v>-0.10531315789473675</v>
      </c>
      <c r="X40" s="15">
        <v>-0.10883994530592953</v>
      </c>
      <c r="Y40" s="15">
        <v>-2.1467564110894923E-2</v>
      </c>
      <c r="Z40" s="15">
        <v>-5.3549690266787462E-3</v>
      </c>
      <c r="AA40" s="15">
        <v>-6.0322824155412257E-2</v>
      </c>
      <c r="AB40" s="15">
        <v>-0.13051646754859805</v>
      </c>
      <c r="AC40" s="15">
        <v>-2.9734556107817979E-2</v>
      </c>
    </row>
    <row r="41" spans="13:29">
      <c r="M41">
        <v>39</v>
      </c>
      <c r="N41" s="13">
        <v>44593</v>
      </c>
      <c r="O41" s="16">
        <f>Hist_Data!I42-Hist_Data!F42</f>
        <v>-2.9967174801898991E-2</v>
      </c>
      <c r="P41" s="15">
        <v>-0.10635192305894124</v>
      </c>
      <c r="Q41" s="15">
        <v>0.30452589291428789</v>
      </c>
      <c r="R41" s="15">
        <v>5.2038285769379057E-2</v>
      </c>
      <c r="S41" s="15">
        <v>-7.2247174430890002E-2</v>
      </c>
      <c r="T41" s="15">
        <v>-0.11028413738413435</v>
      </c>
      <c r="U41" s="15">
        <v>-0.18953716452953873</v>
      </c>
      <c r="V41" s="15">
        <v>-3.6701399541398056E-3</v>
      </c>
      <c r="W41" s="15">
        <v>1.468088235294108E-2</v>
      </c>
      <c r="X41" s="15">
        <v>7.75739044107987E-2</v>
      </c>
      <c r="Y41" s="15">
        <v>-4.5264192748637098E-2</v>
      </c>
      <c r="Z41" s="15">
        <v>-7.8247298799555443E-2</v>
      </c>
      <c r="AA41" s="15">
        <v>1.5349966357325429E-2</v>
      </c>
      <c r="AB41" s="15">
        <v>3.6856767104703723E-2</v>
      </c>
      <c r="AC41" s="15">
        <v>0.19404765774378577</v>
      </c>
    </row>
    <row r="42" spans="13:29">
      <c r="M42">
        <v>40</v>
      </c>
      <c r="N42" s="13">
        <v>44621</v>
      </c>
      <c r="O42" s="16">
        <f>Hist_Data!I43-Hist_Data!F43</f>
        <v>3.7080008915382059E-2</v>
      </c>
      <c r="P42" s="15">
        <v>3.9281300520832327E-2</v>
      </c>
      <c r="Q42" s="15">
        <v>0.44046867439540827</v>
      </c>
      <c r="R42" s="15">
        <v>0.11321979056928921</v>
      </c>
      <c r="S42" s="15">
        <v>0.17360255454517878</v>
      </c>
      <c r="T42" s="15">
        <v>-2.0043197735421413E-2</v>
      </c>
      <c r="U42" s="15">
        <v>-3.2352432521780161E-2</v>
      </c>
      <c r="V42" s="15">
        <v>-1.9562195121951238E-2</v>
      </c>
      <c r="W42" s="15">
        <v>9.6568357487922807E-2</v>
      </c>
      <c r="X42" s="15">
        <v>0.1439717308388454</v>
      </c>
      <c r="Y42" s="15">
        <v>-1.8223502932418467E-3</v>
      </c>
      <c r="Z42" s="15">
        <v>0.30708601882181058</v>
      </c>
      <c r="AA42" s="15">
        <v>5.4208430834848081E-2</v>
      </c>
      <c r="AB42" s="15">
        <v>-5.3404890864995828E-2</v>
      </c>
      <c r="AC42" s="15">
        <v>-0.11093875100080065</v>
      </c>
    </row>
    <row r="43" spans="13:29">
      <c r="M43">
        <v>41</v>
      </c>
      <c r="N43" s="13">
        <v>44652</v>
      </c>
      <c r="O43" s="16">
        <f>Hist_Data!I44-Hist_Data!F44</f>
        <v>-8.7343292283567658E-2</v>
      </c>
      <c r="P43" s="15">
        <v>-0.11747295466710692</v>
      </c>
      <c r="Q43" s="15">
        <v>-0.20877250207898707</v>
      </c>
      <c r="R43" s="15">
        <v>-0.34225561654766923</v>
      </c>
      <c r="S43" s="15">
        <v>-0.13145789929812107</v>
      </c>
      <c r="T43" s="15">
        <v>-7.6727221091015804E-2</v>
      </c>
      <c r="U43" s="15">
        <v>-0.11803937499975346</v>
      </c>
      <c r="V43" s="15">
        <v>-0.10835062189054717</v>
      </c>
      <c r="W43" s="15">
        <v>-0.21600069750367107</v>
      </c>
      <c r="X43" s="15">
        <v>-7.5708038016563395E-2</v>
      </c>
      <c r="Y43" s="15">
        <v>-5.2816901538521401E-2</v>
      </c>
      <c r="Z43" s="15">
        <v>-4.5433686743021978E-2</v>
      </c>
      <c r="AA43" s="15">
        <v>-0.11142072644038696</v>
      </c>
      <c r="AB43" s="15">
        <v>-6.333547537717063E-2</v>
      </c>
      <c r="AC43" s="15">
        <v>9.4410341192496292E-2</v>
      </c>
    </row>
    <row r="44" spans="13:29">
      <c r="M44">
        <v>42</v>
      </c>
      <c r="N44" s="13">
        <v>44682</v>
      </c>
      <c r="O44" s="16">
        <f>Hist_Data!I45-Hist_Data!F45</f>
        <v>1.5257062106290807E-3</v>
      </c>
      <c r="P44" s="15">
        <v>1.0023771904946336E-2</v>
      </c>
      <c r="Q44" s="15">
        <v>-9.0932107362364276E-2</v>
      </c>
      <c r="R44" s="15">
        <v>0.3069990240240239</v>
      </c>
      <c r="S44" s="15">
        <v>-0.11448149495244306</v>
      </c>
      <c r="T44" s="15">
        <v>-2.9923612612311145E-2</v>
      </c>
      <c r="U44" s="15">
        <v>-0.10275007543415679</v>
      </c>
      <c r="V44" s="15">
        <v>8.7572175732218115E-3</v>
      </c>
      <c r="W44" s="15">
        <v>0.15137705992509351</v>
      </c>
      <c r="X44" s="15">
        <v>-3.7679514167436146E-2</v>
      </c>
      <c r="Y44" s="15">
        <v>-0.12101302058442284</v>
      </c>
      <c r="Z44" s="15">
        <v>2.8096394421163722E-2</v>
      </c>
      <c r="AA44" s="15">
        <v>-4.0701917060827819E-2</v>
      </c>
      <c r="AB44" s="15">
        <v>-1.0791559838199899E-2</v>
      </c>
      <c r="AC44" s="15">
        <v>3.3011371862869975E-2</v>
      </c>
    </row>
    <row r="45" spans="13:29">
      <c r="M45">
        <v>43</v>
      </c>
      <c r="N45" s="13">
        <v>44713</v>
      </c>
      <c r="O45" s="16">
        <f>Hist_Data!I46-Hist_Data!F46</f>
        <v>-8.3152005715859803E-2</v>
      </c>
      <c r="P45" s="15">
        <v>-0.17875704477548318</v>
      </c>
      <c r="Q45" s="15">
        <v>-0.33753671987345413</v>
      </c>
      <c r="R45" s="15">
        <v>-0.10627448549006557</v>
      </c>
      <c r="S45" s="15">
        <v>-0.20505270725956706</v>
      </c>
      <c r="T45" s="15">
        <v>-0.12526173873707117</v>
      </c>
      <c r="U45" s="15">
        <v>-0.25355480120412083</v>
      </c>
      <c r="V45" s="15">
        <v>-8.6302873761806051E-2</v>
      </c>
      <c r="W45" s="15">
        <v>2.3781910569105825E-2</v>
      </c>
      <c r="X45" s="15">
        <v>-6.0849333299682916E-2</v>
      </c>
      <c r="Y45" s="15">
        <v>-3.4145364730077725E-2</v>
      </c>
      <c r="Z45" s="15">
        <v>-0.19497082083184106</v>
      </c>
      <c r="AA45" s="15">
        <v>-0.20895643501754629</v>
      </c>
      <c r="AB45" s="15">
        <v>-6.094914679905488E-2</v>
      </c>
      <c r="AC45" s="15">
        <v>-0.11167524770168867</v>
      </c>
    </row>
    <row r="46" spans="13:29">
      <c r="M46">
        <v>44</v>
      </c>
      <c r="N46" s="13">
        <v>44743</v>
      </c>
      <c r="O46" s="16">
        <f>Hist_Data!I47-Hist_Data!F47</f>
        <v>9.1137806256721521E-2</v>
      </c>
      <c r="P46" s="15">
        <v>0.15029346187438769</v>
      </c>
      <c r="Q46" s="15">
        <v>0.15117790067230541</v>
      </c>
      <c r="R46" s="15">
        <v>0.39833391555077413</v>
      </c>
      <c r="S46" s="15">
        <v>-4.2159905371371396E-2</v>
      </c>
      <c r="T46" s="15">
        <v>2.0736825578067494E-2</v>
      </c>
      <c r="U46" s="15">
        <v>0.16640916800668371</v>
      </c>
      <c r="V46" s="15">
        <v>0.11760302343159489</v>
      </c>
      <c r="W46" s="15">
        <v>-9.1542857142857217E-2</v>
      </c>
      <c r="X46" s="15">
        <v>0.12679757432650418</v>
      </c>
      <c r="Y46" s="15">
        <v>0.15773344629318875</v>
      </c>
      <c r="Z46" s="15">
        <v>0.11156954052465409</v>
      </c>
      <c r="AA46" s="15">
        <v>6.8372716471994194E-2</v>
      </c>
      <c r="AB46" s="15">
        <v>0.12393338235294127</v>
      </c>
      <c r="AC46" s="15">
        <v>3.7894417077175793E-2</v>
      </c>
    </row>
    <row r="47" spans="13:29">
      <c r="M47">
        <v>45</v>
      </c>
      <c r="N47" s="13">
        <v>44774</v>
      </c>
      <c r="O47" s="16">
        <f>Hist_Data!I48-Hist_Data!F48</f>
        <v>-4.2631356308831275E-2</v>
      </c>
      <c r="P47" s="15">
        <v>-0.15440218641524772</v>
      </c>
      <c r="Q47" s="15">
        <v>-2.6694665434481405E-2</v>
      </c>
      <c r="R47" s="15">
        <v>8.5507344876332436E-3</v>
      </c>
      <c r="S47" s="15">
        <v>-3.9973464946489047E-2</v>
      </c>
      <c r="T47" s="15">
        <v>-7.4141846865197703E-2</v>
      </c>
      <c r="U47" s="15">
        <v>-3.4657846416158683E-2</v>
      </c>
      <c r="V47" s="15">
        <v>-5.049864864864869E-2</v>
      </c>
      <c r="W47" s="15">
        <v>-4.3734816753926618E-2</v>
      </c>
      <c r="X47" s="15">
        <v>-9.0569862765961032E-2</v>
      </c>
      <c r="Y47" s="15">
        <v>-0.142187498803134</v>
      </c>
      <c r="Z47" s="15">
        <v>-0.27407470889954527</v>
      </c>
      <c r="AA47" s="15">
        <v>-0.17613085758809999</v>
      </c>
      <c r="AB47" s="15">
        <v>-3.7579933083662989E-2</v>
      </c>
      <c r="AC47" s="15">
        <v>-4.8401722131391364E-2</v>
      </c>
    </row>
    <row r="48" spans="13:29">
      <c r="M48">
        <v>46</v>
      </c>
      <c r="N48" s="13">
        <v>44805</v>
      </c>
      <c r="O48" s="16">
        <f>Hist_Data!I49-Hist_Data!F49</f>
        <v>-9.4099512563258089E-2</v>
      </c>
      <c r="P48" s="15">
        <v>-0.19022723776113304</v>
      </c>
      <c r="Q48" s="15">
        <v>-0.2220347423277359</v>
      </c>
      <c r="R48" s="15">
        <v>-0.16669873341503877</v>
      </c>
      <c r="S48" s="15">
        <v>0.15413961895046652</v>
      </c>
      <c r="T48" s="15">
        <v>-0.28040771524002361</v>
      </c>
      <c r="U48" s="15">
        <v>-0.10375055893659471</v>
      </c>
      <c r="V48" s="15">
        <v>-7.5153409090909049E-2</v>
      </c>
      <c r="W48" s="15">
        <v>-0.26156284153005471</v>
      </c>
      <c r="X48" s="15">
        <v>2.8597958687988312E-2</v>
      </c>
      <c r="Y48" s="15">
        <v>-0.15092988929889303</v>
      </c>
      <c r="Z48" s="15">
        <v>-1.3801280320034408E-2</v>
      </c>
      <c r="AA48" s="15">
        <v>-8.3455011613061722E-2</v>
      </c>
      <c r="AB48" s="15">
        <v>-0.13168816672788822</v>
      </c>
      <c r="AC48" s="15">
        <v>-0.14576129548999567</v>
      </c>
    </row>
    <row r="49" spans="13:29">
      <c r="M49">
        <v>47</v>
      </c>
      <c r="N49" s="13">
        <v>44835</v>
      </c>
      <c r="O49" s="16">
        <f>Hist_Data!I50-Hist_Data!F50</f>
        <v>7.863628704719372E-2</v>
      </c>
      <c r="P49" s="15">
        <v>-1.6896881435671061E-2</v>
      </c>
      <c r="Q49" s="15">
        <v>-3.795974387527843E-2</v>
      </c>
      <c r="R49" s="15">
        <v>-0.18644968285610722</v>
      </c>
      <c r="S49" s="15">
        <v>-3.6899650958492319E-2</v>
      </c>
      <c r="T49" s="15">
        <v>-4.6644632303735639E-2</v>
      </c>
      <c r="U49" s="15">
        <v>0.37039117188409276</v>
      </c>
      <c r="V49" s="15">
        <v>0.1547631226053639</v>
      </c>
      <c r="W49" s="15">
        <v>-0.25693754612546127</v>
      </c>
      <c r="X49" s="15">
        <v>6.6047309963778403E-2</v>
      </c>
      <c r="Y49" s="15">
        <v>0.13329766736038851</v>
      </c>
      <c r="Z49" s="15">
        <v>0.2134548734496744</v>
      </c>
      <c r="AA49" s="15">
        <v>-6.2771226171868585E-3</v>
      </c>
      <c r="AB49" s="15">
        <v>-3.036243509865006E-2</v>
      </c>
      <c r="AC49" s="15">
        <v>-1.2691394432871959E-3</v>
      </c>
    </row>
    <row r="50" spans="13:29">
      <c r="M50">
        <v>48</v>
      </c>
      <c r="N50" s="13">
        <v>44866</v>
      </c>
      <c r="O50" s="16">
        <f>Hist_Data!I51-Hist_Data!F51</f>
        <v>5.2776417296328204E-2</v>
      </c>
      <c r="P50" s="15">
        <v>0.14274316226270198</v>
      </c>
      <c r="Q50" s="15">
        <v>0.18857757890685145</v>
      </c>
      <c r="R50" s="15">
        <v>0.44424848585813703</v>
      </c>
      <c r="S50" s="15">
        <v>0.13463276686674608</v>
      </c>
      <c r="T50" s="15">
        <v>0.15866155007632615</v>
      </c>
      <c r="U50" s="15">
        <v>0.30991741192762434</v>
      </c>
      <c r="V50" s="15">
        <v>-0.25277720750551874</v>
      </c>
      <c r="W50" s="15">
        <v>0.46718869636963706</v>
      </c>
      <c r="X50" s="15">
        <v>0.22629573091714458</v>
      </c>
      <c r="Y50" s="15">
        <v>0.19359290994547351</v>
      </c>
      <c r="Z50" s="15">
        <v>2.7865210071246337E-2</v>
      </c>
      <c r="AA50" s="15">
        <v>-1.845812629899584E-2</v>
      </c>
      <c r="AB50" s="15">
        <v>0.11601571149166899</v>
      </c>
      <c r="AC50" s="15">
        <v>-4.1610392326057927E-2</v>
      </c>
    </row>
    <row r="51" spans="13:29">
      <c r="M51">
        <v>49</v>
      </c>
      <c r="N51" s="13">
        <v>44896</v>
      </c>
      <c r="O51" s="16">
        <f>Hist_Data!I52-Hist_Data!F52</f>
        <v>-6.1006324421909758E-2</v>
      </c>
      <c r="P51" s="15">
        <v>-0.1543062737595004</v>
      </c>
      <c r="Q51" s="15">
        <v>3.7306072351421186E-2</v>
      </c>
      <c r="R51" s="15">
        <v>-0.26612958792277958</v>
      </c>
      <c r="S51" s="15">
        <v>-5.6310035244787589E-3</v>
      </c>
      <c r="T51" s="15">
        <v>-0.16213636478778298</v>
      </c>
      <c r="U51" s="15">
        <v>-0.22760070934145307</v>
      </c>
      <c r="V51" s="15">
        <v>-7.5765894380700236E-2</v>
      </c>
      <c r="W51" s="15">
        <v>0.7811201178451177</v>
      </c>
      <c r="X51" s="15">
        <v>3.8876430536963359E-2</v>
      </c>
      <c r="Y51" s="15">
        <v>2.2234685347737588E-3</v>
      </c>
      <c r="Z51" s="15">
        <v>-0.22705538685231139</v>
      </c>
      <c r="AA51" s="15">
        <v>-9.8079756417567679E-2</v>
      </c>
      <c r="AB51" s="15">
        <v>-6.067094794211865E-2</v>
      </c>
      <c r="AC51" s="15">
        <v>-2.4784974401170265E-2</v>
      </c>
    </row>
    <row r="52" spans="13:29">
      <c r="M52">
        <v>50</v>
      </c>
      <c r="N52" s="13">
        <v>44927</v>
      </c>
      <c r="O52" s="16">
        <f>Hist_Data!I53-Hist_Data!F53</f>
        <v>5.9400946846954655E-2</v>
      </c>
      <c r="P52" s="15">
        <v>0.18658661447136815</v>
      </c>
      <c r="Q52" s="15">
        <v>0.32183039570057553</v>
      </c>
      <c r="R52" s="15">
        <v>9.0654968082153731E-2</v>
      </c>
      <c r="S52" s="15">
        <v>0.13104096177414154</v>
      </c>
      <c r="T52" s="15">
        <v>0.13747024066557856</v>
      </c>
      <c r="U52" s="15">
        <v>0.19958082638351748</v>
      </c>
      <c r="V52" s="15">
        <v>7.1733174754202433E-2</v>
      </c>
      <c r="W52" s="15">
        <v>0.26071761006289312</v>
      </c>
      <c r="X52" s="15">
        <v>9.1283512061779051E-2</v>
      </c>
      <c r="Y52" s="15">
        <v>7.0805229830173108E-2</v>
      </c>
      <c r="Z52" s="15">
        <v>0.20722347194422763</v>
      </c>
      <c r="AA52" s="15">
        <v>7.8185859493344001E-2</v>
      </c>
      <c r="AB52" s="15">
        <v>0.23656666666666656</v>
      </c>
      <c r="AC52" s="15">
        <v>0.14342759715994019</v>
      </c>
    </row>
    <row r="53" spans="13:29">
      <c r="M53">
        <v>51</v>
      </c>
      <c r="N53" s="13">
        <v>44958</v>
      </c>
      <c r="O53" s="16">
        <f>Hist_Data!I54-Hist_Data!F54</f>
        <v>-2.8216451293237667E-2</v>
      </c>
      <c r="P53" s="15">
        <v>-0.20844984684755663</v>
      </c>
      <c r="Q53" s="15">
        <v>-4.7534348165497167E-3</v>
      </c>
      <c r="R53" s="15">
        <v>-8.9052584275649951E-2</v>
      </c>
      <c r="S53" s="15">
        <v>-0.21502352221727916</v>
      </c>
      <c r="T53" s="15">
        <v>-0.2016188540794033</v>
      </c>
      <c r="U53" s="15">
        <v>-3.2163277750271307E-2</v>
      </c>
      <c r="V53" s="15">
        <v>-3.5675073746312791E-2</v>
      </c>
      <c r="W53" s="15">
        <v>0.14991467661691546</v>
      </c>
      <c r="X53" s="15">
        <v>-8.1715250810295431E-2</v>
      </c>
      <c r="Y53" s="15">
        <v>-4.6344710552595897E-2</v>
      </c>
      <c r="Z53" s="15">
        <v>-6.8871697468338555E-3</v>
      </c>
      <c r="AA53" s="15">
        <v>-0.16023453055352968</v>
      </c>
      <c r="AB53" s="15">
        <v>-5.7307887573159064E-2</v>
      </c>
      <c r="AC53" s="15">
        <v>-0.12453998635011344</v>
      </c>
    </row>
    <row r="54" spans="13:29">
      <c r="M54">
        <v>52</v>
      </c>
      <c r="N54" s="13">
        <v>44986</v>
      </c>
      <c r="O54" s="16">
        <f>Hist_Data!I55-Hist_Data!F55</f>
        <v>3.2839309299747627E-2</v>
      </c>
      <c r="P54" s="15">
        <v>-0.2058166735648907</v>
      </c>
      <c r="Q54" s="15">
        <v>-0.14452197609001408</v>
      </c>
      <c r="R54" s="15">
        <v>-0.16568867879310825</v>
      </c>
      <c r="S54" s="15">
        <v>0.28301047577688243</v>
      </c>
      <c r="T54" s="15">
        <v>-8.0829085443656246E-2</v>
      </c>
      <c r="U54" s="15">
        <v>-0.23216090433481723</v>
      </c>
      <c r="V54" s="15">
        <v>-1.3929844606946932E-2</v>
      </c>
      <c r="W54" s="15">
        <v>-6.2089747736093166E-2</v>
      </c>
      <c r="X54" s="15">
        <v>0.1975001838023564</v>
      </c>
      <c r="Y54" s="15">
        <v>-4.5577712830251187E-2</v>
      </c>
      <c r="Z54" s="15">
        <v>-0.16865940898570042</v>
      </c>
      <c r="AA54" s="15">
        <v>-0.13126356761489991</v>
      </c>
      <c r="AB54" s="15">
        <v>-7.1174352890422843E-2</v>
      </c>
      <c r="AC54" s="15">
        <v>1.9471303501945623E-2</v>
      </c>
    </row>
    <row r="55" spans="13:29">
      <c r="M55">
        <v>53</v>
      </c>
      <c r="N55" s="13">
        <v>45017</v>
      </c>
      <c r="O55" s="16">
        <f>Hist_Data!I56-Hist_Data!F56</f>
        <v>1.1658914894899879E-2</v>
      </c>
      <c r="P55" s="15">
        <v>0.10055467900423885</v>
      </c>
      <c r="Q55" s="15">
        <v>-0.16488835242771402</v>
      </c>
      <c r="R55" s="15">
        <v>4.021878411910678E-2</v>
      </c>
      <c r="S55" s="15">
        <v>7.7073501088874993E-2</v>
      </c>
      <c r="T55" s="15">
        <v>3.5218319654412182E-2</v>
      </c>
      <c r="U55" s="15">
        <v>-4.7774794242523247E-2</v>
      </c>
      <c r="V55" s="15">
        <v>-0.17661851338873494</v>
      </c>
      <c r="W55" s="15">
        <v>-0.16603791208791219</v>
      </c>
      <c r="X55" s="15">
        <v>5.5757761462430853E-2</v>
      </c>
      <c r="Y55" s="15">
        <v>6.6476176655753186E-2</v>
      </c>
      <c r="Z55" s="15">
        <v>-4.3732622979169418E-2</v>
      </c>
      <c r="AA55" s="15">
        <v>5.7100341557394407E-2</v>
      </c>
      <c r="AB55" s="15">
        <v>2.1489360525469139E-2</v>
      </c>
      <c r="AC55" s="15">
        <v>-2.6220505160239008E-2</v>
      </c>
    </row>
    <row r="56" spans="13:29">
      <c r="M56">
        <v>54</v>
      </c>
      <c r="N56" s="13">
        <v>45047</v>
      </c>
      <c r="O56" s="16">
        <f>Hist_Data!I57-Hist_Data!F57</f>
        <v>7.2182780132941642E-4</v>
      </c>
      <c r="P56" s="15">
        <v>-6.2918272038064355E-2</v>
      </c>
      <c r="Q56" s="15">
        <v>-0.10115425877763329</v>
      </c>
      <c r="R56" s="15">
        <v>-0.16522204555147124</v>
      </c>
      <c r="S56" s="15">
        <v>-7.0951859218235741E-2</v>
      </c>
      <c r="T56" s="15">
        <v>-0.27117079430328311</v>
      </c>
      <c r="U56" s="15">
        <v>-0.15577645522492217</v>
      </c>
      <c r="V56" s="15">
        <v>9.4589285714285584E-2</v>
      </c>
      <c r="W56" s="15">
        <v>-0.33805122950819672</v>
      </c>
      <c r="X56" s="15">
        <v>-4.9255420093360258E-2</v>
      </c>
      <c r="Y56" s="15">
        <v>-0.23456077376636728</v>
      </c>
      <c r="Z56" s="15">
        <v>-1.3974302125004412E-2</v>
      </c>
      <c r="AA56" s="15">
        <v>-0.10300377058183276</v>
      </c>
      <c r="AB56" s="15">
        <v>-0.23366559539918813</v>
      </c>
      <c r="AC56" s="15">
        <v>-3.640277777777777E-2</v>
      </c>
    </row>
    <row r="57" spans="13:29">
      <c r="M57">
        <v>55</v>
      </c>
      <c r="N57" s="13">
        <v>45078</v>
      </c>
      <c r="O57" s="16">
        <f>Hist_Data!I58-Hist_Data!F58</f>
        <v>6.1675546772891332E-2</v>
      </c>
      <c r="P57" s="15">
        <v>0.11802436518430433</v>
      </c>
      <c r="Q57" s="15">
        <v>0.20309279538904904</v>
      </c>
      <c r="R57" s="15">
        <v>8.0717694144994516E-3</v>
      </c>
      <c r="S57" s="15">
        <v>1.4900987636655719E-2</v>
      </c>
      <c r="T57" s="15">
        <v>0.10419476366291611</v>
      </c>
      <c r="U57" s="15">
        <v>0.10906629776258987</v>
      </c>
      <c r="V57" s="15">
        <v>0.14702276422764232</v>
      </c>
      <c r="W57" s="15">
        <v>0.31087093596059123</v>
      </c>
      <c r="X57" s="15">
        <v>-3.8435618090032896E-2</v>
      </c>
      <c r="Y57" s="15">
        <v>5.0338865416622962E-2</v>
      </c>
      <c r="Z57" s="15">
        <v>0.3502213576910152</v>
      </c>
      <c r="AA57" s="15">
        <v>7.9220574457353643E-2</v>
      </c>
      <c r="AB57" s="15">
        <v>0.1584588166373756</v>
      </c>
      <c r="AC57" s="15">
        <v>0.11794353819643882</v>
      </c>
    </row>
    <row r="58" spans="13:29">
      <c r="M58">
        <v>56</v>
      </c>
      <c r="N58" s="13">
        <v>45108</v>
      </c>
      <c r="O58" s="16">
        <f>Hist_Data!I59-Hist_Data!F59</f>
        <v>2.7757873197157123E-2</v>
      </c>
      <c r="P58" s="15">
        <v>0.12033753145286334</v>
      </c>
      <c r="Q58" s="15">
        <v>4.873595863166251E-2</v>
      </c>
      <c r="R58" s="15">
        <v>5.8343240236474046E-2</v>
      </c>
      <c r="S58" s="15">
        <v>3.9658571919828384E-2</v>
      </c>
      <c r="T58" s="15">
        <v>4.9471340121456465E-2</v>
      </c>
      <c r="U58" s="15">
        <v>0.1490488530847319</v>
      </c>
      <c r="V58" s="15">
        <v>-4.4966843189173357E-2</v>
      </c>
      <c r="W58" s="15">
        <v>0.18289925093632961</v>
      </c>
      <c r="X58" s="15">
        <v>3.3801968593304386E-2</v>
      </c>
      <c r="Y58" s="15">
        <v>-2.8838820131312651E-3</v>
      </c>
      <c r="Z58" s="15">
        <v>0.1246025751839716</v>
      </c>
      <c r="AA58" s="15">
        <v>0.18332704265155608</v>
      </c>
      <c r="AB58" s="15">
        <v>1.6786230058774112E-3</v>
      </c>
      <c r="AC58" s="15">
        <v>8.5704874271330181E-2</v>
      </c>
    </row>
    <row r="59" spans="13:29">
      <c r="M59">
        <v>57</v>
      </c>
      <c r="N59" s="13">
        <v>45139</v>
      </c>
      <c r="O59" s="16">
        <f>Hist_Data!I60-Hist_Data!F60</f>
        <v>-2.0487783709021979E-2</v>
      </c>
      <c r="P59" s="15">
        <v>-0.2890067093254467</v>
      </c>
      <c r="Q59" s="15">
        <v>-0.13827771482530687</v>
      </c>
      <c r="R59" s="15">
        <v>-0.1810682472778363</v>
      </c>
      <c r="S59" s="15">
        <v>1.3505364318368237E-2</v>
      </c>
      <c r="T59" s="15">
        <v>-7.0906782117157157E-3</v>
      </c>
      <c r="U59" s="15">
        <v>0.13891240752001016</v>
      </c>
      <c r="V59" s="15">
        <v>-4.3205121128488191E-2</v>
      </c>
      <c r="W59" s="15">
        <v>-0.20961398527865402</v>
      </c>
      <c r="X59" s="15">
        <v>3.5109377587885945E-2</v>
      </c>
      <c r="Y59" s="15">
        <v>-0.10435941022910759</v>
      </c>
      <c r="Z59" s="15">
        <v>-0.30270610559225758</v>
      </c>
      <c r="AA59" s="15">
        <v>-7.4634619344754849E-2</v>
      </c>
      <c r="AB59" s="15">
        <v>-0.1312566079130334</v>
      </c>
      <c r="AC59" s="15">
        <v>3.5808969031720012E-2</v>
      </c>
    </row>
    <row r="60" spans="13:29">
      <c r="M60">
        <v>58</v>
      </c>
      <c r="N60" s="13">
        <v>45170</v>
      </c>
      <c r="O60" s="16">
        <f>Hist_Data!I61-Hist_Data!F61</f>
        <v>-5.2278193308121432E-2</v>
      </c>
      <c r="P60" s="15">
        <v>-0.2497523423990384</v>
      </c>
      <c r="Q60" s="15">
        <v>1.7636756049705798E-2</v>
      </c>
      <c r="R60" s="15">
        <v>-0.20101714651311581</v>
      </c>
      <c r="S60" s="15">
        <v>-9.948716449354944E-2</v>
      </c>
      <c r="T60" s="15">
        <v>-0.11036914772068271</v>
      </c>
      <c r="U60" s="15">
        <v>-8.6637931053205858E-2</v>
      </c>
      <c r="V60" s="15">
        <v>-0.12995885167464102</v>
      </c>
      <c r="W60" s="15">
        <v>-6.4123809523809486E-2</v>
      </c>
      <c r="X60" s="15">
        <v>-0.12531647619748995</v>
      </c>
      <c r="Y60" s="15">
        <v>-0.19571840774865801</v>
      </c>
      <c r="Z60" s="15">
        <v>-7.2098885054931811E-2</v>
      </c>
      <c r="AA60" s="15">
        <v>-7.1169168009644151E-2</v>
      </c>
      <c r="AB60" s="15">
        <v>-0.21102206385194583</v>
      </c>
      <c r="AC60" s="15">
        <v>-1.0466380866426062E-2</v>
      </c>
    </row>
    <row r="61" spans="13:29">
      <c r="M61">
        <v>59</v>
      </c>
      <c r="N61" s="13">
        <v>45200</v>
      </c>
      <c r="O61" s="16">
        <f>Hist_Data!I62-Hist_Data!F62</f>
        <v>-2.5651870010403699E-2</v>
      </c>
      <c r="P61" s="15">
        <v>-0.1070686628485471</v>
      </c>
      <c r="Q61" s="15">
        <v>6.8951519513755458E-2</v>
      </c>
      <c r="R61" s="15">
        <v>-0.23631289808917197</v>
      </c>
      <c r="S61" s="15">
        <v>0.13791901916427832</v>
      </c>
      <c r="T61" s="15">
        <v>-0.15776972204778225</v>
      </c>
      <c r="U61" s="15">
        <v>0.19951421073845998</v>
      </c>
      <c r="V61" s="15">
        <v>-0.15342149890590812</v>
      </c>
      <c r="W61" s="15">
        <v>-2.1502637130801704E-2</v>
      </c>
      <c r="X61" s="15">
        <v>9.422334616584245E-2</v>
      </c>
      <c r="Y61" s="15">
        <v>0.11920582553883699</v>
      </c>
      <c r="Z61" s="15">
        <v>-6.888206758868598E-2</v>
      </c>
      <c r="AA61" s="15">
        <v>-0.11248333554379136</v>
      </c>
      <c r="AB61" s="15">
        <v>-0.12167702312138723</v>
      </c>
      <c r="AC61" s="15">
        <v>-0.13853334616848181</v>
      </c>
    </row>
    <row r="62" spans="13:29">
      <c r="M62">
        <v>60</v>
      </c>
      <c r="N62" s="13">
        <v>45231</v>
      </c>
      <c r="O62" s="16">
        <f>Hist_Data!I63-Hist_Data!F63</f>
        <v>8.6692527137640474E-2</v>
      </c>
      <c r="P62" s="15">
        <v>1.0011018131101687E-2</v>
      </c>
      <c r="Q62" s="15">
        <v>1.8012612873702146E-2</v>
      </c>
      <c r="R62" s="15">
        <v>0.33215423143350603</v>
      </c>
      <c r="S62" s="15">
        <v>0.12588479122584187</v>
      </c>
      <c r="T62" s="15">
        <v>0.13114399185336051</v>
      </c>
      <c r="U62" s="15">
        <v>0.58548187039433408</v>
      </c>
      <c r="V62" s="15">
        <v>3.3927077977720627E-2</v>
      </c>
      <c r="W62" s="15">
        <v>-4.111402002861228E-2</v>
      </c>
      <c r="X62" s="15">
        <v>0.19165100047882608</v>
      </c>
      <c r="Y62" s="15">
        <v>0.22460498763645143</v>
      </c>
      <c r="Z62" s="15">
        <v>0.11267713586043961</v>
      </c>
      <c r="AA62" s="15">
        <v>8.5464793339280379E-2</v>
      </c>
      <c r="AB62" s="15">
        <v>-1.3600109110748107E-3</v>
      </c>
      <c r="AC62" s="15">
        <v>-8.8262054507336624E-3</v>
      </c>
    </row>
  </sheetData>
  <mergeCells count="12">
    <mergeCell ref="B24:D24"/>
    <mergeCell ref="E24:G24"/>
    <mergeCell ref="H24:J24"/>
    <mergeCell ref="B25:D25"/>
    <mergeCell ref="E25:G25"/>
    <mergeCell ref="H25:J25"/>
    <mergeCell ref="B3:D3"/>
    <mergeCell ref="B2:D2"/>
    <mergeCell ref="E3:G3"/>
    <mergeCell ref="E2:G2"/>
    <mergeCell ref="H2:J2"/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1A78-9906-44F5-A4C0-47E735E71DFF}">
  <dimension ref="A2:P28"/>
  <sheetViews>
    <sheetView workbookViewId="0">
      <selection activeCell="A5" sqref="A5:A18"/>
    </sheetView>
  </sheetViews>
  <sheetFormatPr defaultRowHeight="14.4"/>
  <cols>
    <col min="11" max="11" width="9.33203125" customWidth="1"/>
  </cols>
  <sheetData>
    <row r="2" spans="1:16">
      <c r="B2" s="36" t="s">
        <v>35</v>
      </c>
      <c r="C2" s="36"/>
      <c r="D2" s="36"/>
      <c r="J2" s="36" t="s">
        <v>35</v>
      </c>
      <c r="K2" s="36"/>
      <c r="L2" s="36"/>
    </row>
    <row r="3" spans="1:16">
      <c r="B3" s="36" t="s">
        <v>29</v>
      </c>
      <c r="C3" s="36"/>
      <c r="D3" s="36"/>
      <c r="J3" s="36" t="s">
        <v>29</v>
      </c>
      <c r="K3" s="36"/>
      <c r="L3" s="36"/>
    </row>
    <row r="4" spans="1:16">
      <c r="A4" s="23" t="s">
        <v>0</v>
      </c>
      <c r="B4" s="6" t="s">
        <v>26</v>
      </c>
      <c r="C4" s="6" t="s">
        <v>27</v>
      </c>
      <c r="D4" s="6" t="s">
        <v>28</v>
      </c>
      <c r="F4" s="11" t="s">
        <v>44</v>
      </c>
      <c r="J4" s="6" t="s">
        <v>26</v>
      </c>
      <c r="K4" s="6" t="s">
        <v>27</v>
      </c>
      <c r="L4" s="6" t="s">
        <v>28</v>
      </c>
      <c r="N4" s="6" t="s">
        <v>49</v>
      </c>
      <c r="O4" s="6" t="s">
        <v>50</v>
      </c>
      <c r="P4" s="6" t="s">
        <v>51</v>
      </c>
    </row>
    <row r="5" spans="1:16">
      <c r="A5" s="17" t="s">
        <v>1</v>
      </c>
      <c r="B5" s="10">
        <v>0</v>
      </c>
      <c r="C5" s="1">
        <v>1.1252054987506277</v>
      </c>
      <c r="D5" s="10">
        <v>0.28768507606104565</v>
      </c>
      <c r="F5" s="25">
        <v>0.10026959999881817</v>
      </c>
      <c r="I5" s="6" t="s">
        <v>48</v>
      </c>
      <c r="J5" s="10">
        <v>0</v>
      </c>
      <c r="K5" s="21">
        <v>1.3035382413049532</v>
      </c>
      <c r="L5" s="10">
        <v>9.8048614754218805E-2</v>
      </c>
      <c r="N5" s="10">
        <v>8.7497394560232339E-2</v>
      </c>
      <c r="O5" s="10">
        <v>0.25429903248589075</v>
      </c>
      <c r="P5" s="21">
        <v>0.12661233605762437</v>
      </c>
    </row>
    <row r="6" spans="1:16">
      <c r="A6" s="17" t="s">
        <v>2</v>
      </c>
      <c r="B6" s="10">
        <v>0</v>
      </c>
      <c r="C6" s="1">
        <v>1.7707175898850926</v>
      </c>
      <c r="D6" s="10">
        <v>0.5317652723357974</v>
      </c>
      <c r="F6" s="25">
        <v>4.6184893670985105E-2</v>
      </c>
    </row>
    <row r="7" spans="1:16">
      <c r="A7" s="17" t="s">
        <v>3</v>
      </c>
      <c r="B7" s="10">
        <v>0</v>
      </c>
      <c r="C7" s="1">
        <v>2.0546549133827803</v>
      </c>
      <c r="D7" s="10">
        <v>0.69962328799604367</v>
      </c>
      <c r="F7" s="25">
        <v>3.0956310005996104E-2</v>
      </c>
    </row>
    <row r="8" spans="1:16">
      <c r="A8" s="17" t="s">
        <v>4</v>
      </c>
      <c r="B8" s="10">
        <v>0</v>
      </c>
      <c r="C8" s="1">
        <v>0.97302779682859175</v>
      </c>
      <c r="D8" s="10">
        <v>0.46563729006656029</v>
      </c>
      <c r="F8" s="25">
        <v>3.3100931944585681E-2</v>
      </c>
    </row>
    <row r="9" spans="1:16">
      <c r="A9" s="17" t="s">
        <v>5</v>
      </c>
      <c r="B9" s="10">
        <v>0</v>
      </c>
      <c r="C9" s="1">
        <v>1.3732512746529439</v>
      </c>
      <c r="D9" s="10">
        <v>0.25307421033008914</v>
      </c>
      <c r="F9" s="25">
        <v>0.15813970008272246</v>
      </c>
    </row>
    <row r="10" spans="1:16">
      <c r="A10" s="17" t="s">
        <v>6</v>
      </c>
      <c r="B10" s="10">
        <v>0</v>
      </c>
      <c r="C10" s="1">
        <v>1.7471753541522104</v>
      </c>
      <c r="D10" s="10">
        <v>0.50001940738755779</v>
      </c>
      <c r="F10" s="25">
        <v>5.1529059412473904E-2</v>
      </c>
    </row>
    <row r="11" spans="1:16">
      <c r="A11" s="17" t="s">
        <v>7</v>
      </c>
      <c r="B11" s="10">
        <v>0</v>
      </c>
      <c r="C11" s="1">
        <v>0.94660397899151905</v>
      </c>
      <c r="D11" s="10">
        <v>0.26936930843091472</v>
      </c>
      <c r="F11" s="25">
        <v>9.6203446499362424E-2</v>
      </c>
    </row>
    <row r="12" spans="1:16">
      <c r="A12" s="17" t="s">
        <v>9</v>
      </c>
      <c r="B12" s="10">
        <v>0</v>
      </c>
      <c r="C12" s="1">
        <v>0.65381438941598935</v>
      </c>
      <c r="D12" s="10">
        <v>0.73344920863748031</v>
      </c>
      <c r="F12" s="25">
        <v>8.963969006798831E-3</v>
      </c>
    </row>
    <row r="13" spans="1:16">
      <c r="A13" s="17" t="s">
        <v>10</v>
      </c>
      <c r="B13" s="10">
        <v>0</v>
      </c>
      <c r="C13" s="1">
        <v>1.0851324455355797</v>
      </c>
      <c r="D13" s="10">
        <v>0.39179434965144738</v>
      </c>
      <c r="F13" s="25">
        <v>5.2135481759302209E-2</v>
      </c>
    </row>
    <row r="14" spans="1:16">
      <c r="A14" s="17" t="s">
        <v>11</v>
      </c>
      <c r="B14" s="10">
        <v>0</v>
      </c>
      <c r="C14" s="1">
        <v>1.2537088606980911</v>
      </c>
      <c r="D14" s="10">
        <v>0.31842838169074267</v>
      </c>
      <c r="F14" s="25">
        <v>9.1177144808361296E-2</v>
      </c>
    </row>
    <row r="15" spans="1:16">
      <c r="A15" s="17" t="s">
        <v>12</v>
      </c>
      <c r="B15" s="10">
        <v>0</v>
      </c>
      <c r="C15" s="1">
        <v>1.9945042036667173</v>
      </c>
      <c r="D15" s="10">
        <v>0.59825607003399073</v>
      </c>
      <c r="F15" s="25">
        <v>4.1098134042841634E-2</v>
      </c>
    </row>
    <row r="16" spans="1:16">
      <c r="A16" s="17" t="s">
        <v>13</v>
      </c>
      <c r="B16" s="10">
        <v>0</v>
      </c>
      <c r="C16" s="1">
        <v>1.0560975206606411</v>
      </c>
      <c r="D16" s="10">
        <v>0.23760589897200818</v>
      </c>
      <c r="F16" s="25">
        <v>0.13795384601630925</v>
      </c>
    </row>
    <row r="17" spans="1:6">
      <c r="A17" s="17" t="s">
        <v>14</v>
      </c>
      <c r="B17" s="10">
        <v>0</v>
      </c>
      <c r="C17" s="1">
        <v>1.5473430109722166</v>
      </c>
      <c r="D17" s="10">
        <v>0.34363810856608262</v>
      </c>
      <c r="F17" s="25">
        <v>9.6647756856686751E-2</v>
      </c>
    </row>
    <row r="18" spans="1:6">
      <c r="A18" s="17" t="s">
        <v>15</v>
      </c>
      <c r="B18" s="10">
        <v>0</v>
      </c>
      <c r="C18" s="1">
        <v>1.0946179456699641</v>
      </c>
      <c r="D18" s="10">
        <v>0.38089933921688995</v>
      </c>
      <c r="F18" s="25">
        <v>5.5639725894756131E-2</v>
      </c>
    </row>
    <row r="19" spans="1:6">
      <c r="F19" s="16">
        <f>SUM(F5:F18)</f>
        <v>0.99999999999999978</v>
      </c>
    </row>
    <row r="25" spans="1:6">
      <c r="A25" s="6" t="s">
        <v>40</v>
      </c>
      <c r="B25" s="19">
        <v>5.5300000000000002E-2</v>
      </c>
      <c r="C25" t="s">
        <v>46</v>
      </c>
    </row>
    <row r="26" spans="1:6">
      <c r="A26" s="6" t="s">
        <v>41</v>
      </c>
      <c r="B26" s="24">
        <v>2.7349999999999999E-2</v>
      </c>
      <c r="C26" t="s">
        <v>47</v>
      </c>
    </row>
    <row r="27" spans="1:6">
      <c r="A27" s="6" t="s">
        <v>45</v>
      </c>
      <c r="B27" s="14">
        <f>B25+B26</f>
        <v>8.2650000000000001E-2</v>
      </c>
    </row>
    <row r="28" spans="1:6">
      <c r="A28" s="6" t="s">
        <v>39</v>
      </c>
      <c r="B28" s="14">
        <v>0.19</v>
      </c>
    </row>
  </sheetData>
  <mergeCells count="4">
    <mergeCell ref="B2:D2"/>
    <mergeCell ref="B3:D3"/>
    <mergeCell ref="J2:L2"/>
    <mergeCell ref="J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C659-9760-443B-B934-90AFAFFB894E}">
  <dimension ref="A1:N22"/>
  <sheetViews>
    <sheetView workbookViewId="0">
      <selection activeCell="M8" sqref="M8"/>
    </sheetView>
  </sheetViews>
  <sheetFormatPr defaultRowHeight="14.4"/>
  <cols>
    <col min="2" max="2" width="26.5546875" customWidth="1"/>
    <col min="4" max="4" width="13.88671875" customWidth="1"/>
    <col min="7" max="7" width="14.44140625" customWidth="1"/>
    <col min="8" max="8" width="13" customWidth="1"/>
    <col min="9" max="9" width="11.21875" customWidth="1"/>
    <col min="12" max="12" width="11.109375" customWidth="1"/>
    <col min="13" max="13" width="12.77734375" customWidth="1"/>
    <col min="14" max="14" width="11" customWidth="1"/>
  </cols>
  <sheetData>
    <row r="1" spans="1:14" ht="24" customHeight="1">
      <c r="A1" s="37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4">
      <c r="A3" s="38" t="s">
        <v>64</v>
      </c>
      <c r="B3" s="38"/>
      <c r="C3" s="38"/>
      <c r="D3" s="27">
        <v>1000000</v>
      </c>
    </row>
    <row r="5" spans="1:14">
      <c r="G5" s="32" t="s">
        <v>60</v>
      </c>
      <c r="H5" s="32"/>
      <c r="I5" s="32"/>
      <c r="K5" s="32" t="s">
        <v>63</v>
      </c>
      <c r="L5" s="32"/>
      <c r="M5" s="32"/>
      <c r="N5" s="32"/>
    </row>
    <row r="6" spans="1:14" ht="57.6">
      <c r="A6" s="26" t="s">
        <v>0</v>
      </c>
      <c r="B6" s="26" t="s">
        <v>53</v>
      </c>
      <c r="C6" s="26" t="s">
        <v>54</v>
      </c>
      <c r="D6" s="26" t="s">
        <v>55</v>
      </c>
      <c r="E6" s="26" t="s">
        <v>56</v>
      </c>
      <c r="G6" s="26" t="s">
        <v>57</v>
      </c>
      <c r="H6" s="26" t="s">
        <v>58</v>
      </c>
      <c r="I6" s="26" t="s">
        <v>59</v>
      </c>
      <c r="K6" s="26" t="s">
        <v>61</v>
      </c>
      <c r="L6" s="26" t="s">
        <v>62</v>
      </c>
      <c r="M6" s="26" t="s">
        <v>58</v>
      </c>
      <c r="N6" s="26" t="s">
        <v>59</v>
      </c>
    </row>
    <row r="7" spans="1:14">
      <c r="A7" s="1"/>
      <c r="B7" s="2" t="s">
        <v>65</v>
      </c>
      <c r="C7" s="14">
        <v>0.01</v>
      </c>
      <c r="D7" s="28">
        <f>D3*C7</f>
        <v>10000</v>
      </c>
      <c r="E7" s="2"/>
      <c r="G7" s="1"/>
      <c r="H7" s="28">
        <f>D7</f>
        <v>10000</v>
      </c>
      <c r="I7" s="14">
        <v>0.01</v>
      </c>
      <c r="K7" s="1"/>
      <c r="L7" s="29"/>
      <c r="M7" s="28">
        <f>M22-SUM(M8:M21)</f>
        <v>16051.71993681509</v>
      </c>
      <c r="N7" s="10">
        <f>M7/$D$3</f>
        <v>1.605171993681509E-2</v>
      </c>
    </row>
    <row r="8" spans="1:14">
      <c r="A8" s="1" t="s">
        <v>1</v>
      </c>
      <c r="B8" s="2" t="s">
        <v>66</v>
      </c>
      <c r="C8" s="10">
        <f>D8/$D$3</f>
        <v>9.9266903998829994E-2</v>
      </c>
      <c r="D8" s="28">
        <f>($D$3-$D$7)*Optimal!F5</f>
        <v>99266.903998829992</v>
      </c>
      <c r="E8" s="30">
        <v>4.78</v>
      </c>
      <c r="G8" s="31">
        <f>D8/E8</f>
        <v>20767.1347277887</v>
      </c>
      <c r="H8" s="28">
        <f>E8*G8</f>
        <v>99266.903998829992</v>
      </c>
      <c r="I8" s="10">
        <f>H8/$H$22</f>
        <v>9.9266903998830008E-2</v>
      </c>
      <c r="K8" s="30">
        <v>4.75</v>
      </c>
      <c r="L8" s="30">
        <v>7</v>
      </c>
      <c r="M8" s="28">
        <f>(G8*K8)+L8</f>
        <v>98650.889956996325</v>
      </c>
      <c r="N8" s="10">
        <f t="shared" ref="N8:N21" si="0">M8/$D$3</f>
        <v>9.8650889956996321E-2</v>
      </c>
    </row>
    <row r="9" spans="1:14">
      <c r="A9" s="1" t="s">
        <v>2</v>
      </c>
      <c r="B9" s="2" t="s">
        <v>67</v>
      </c>
      <c r="C9" s="10">
        <f t="shared" ref="C9:C21" si="1">D9/$D$3</f>
        <v>4.5723044734275249E-2</v>
      </c>
      <c r="D9" s="28">
        <f>($D$3-$D$7)*Optimal!F6</f>
        <v>45723.044734275252</v>
      </c>
      <c r="E9" s="30">
        <v>17.329999999999998</v>
      </c>
      <c r="G9" s="31">
        <f t="shared" ref="G9:G21" si="2">D9/E9</f>
        <v>2638.3753453130557</v>
      </c>
      <c r="H9" s="28">
        <f t="shared" ref="H9:H21" si="3">E9*G9</f>
        <v>45723.044734275252</v>
      </c>
      <c r="I9" s="10">
        <f t="shared" ref="I9:I21" si="4">H9/$H$22</f>
        <v>4.5723044734275256E-2</v>
      </c>
      <c r="K9" s="30">
        <v>17.29</v>
      </c>
      <c r="L9" s="30">
        <v>7</v>
      </c>
      <c r="M9" s="28">
        <f t="shared" ref="M9:M21" si="5">(G9*K9)+L9</f>
        <v>45624.509720462731</v>
      </c>
      <c r="N9" s="10">
        <f t="shared" si="0"/>
        <v>4.5624509720462732E-2</v>
      </c>
    </row>
    <row r="10" spans="1:14">
      <c r="A10" s="1" t="s">
        <v>3</v>
      </c>
      <c r="B10" s="2" t="s">
        <v>68</v>
      </c>
      <c r="C10" s="10">
        <f t="shared" si="1"/>
        <v>3.0646746905936145E-2</v>
      </c>
      <c r="D10" s="28">
        <f>($D$3-$D$7)*Optimal!F7</f>
        <v>30646.746905936143</v>
      </c>
      <c r="E10" s="30">
        <v>13.87</v>
      </c>
      <c r="G10" s="31">
        <f t="shared" si="2"/>
        <v>2209.5707935065711</v>
      </c>
      <c r="H10" s="28">
        <f t="shared" si="3"/>
        <v>30646.746905936139</v>
      </c>
      <c r="I10" s="10">
        <f t="shared" si="4"/>
        <v>3.0646746905936141E-2</v>
      </c>
      <c r="K10" s="30">
        <v>13.72</v>
      </c>
      <c r="L10" s="30">
        <v>7</v>
      </c>
      <c r="M10" s="28">
        <f t="shared" si="5"/>
        <v>30322.311286910157</v>
      </c>
      <c r="N10" s="10">
        <f t="shared" si="0"/>
        <v>3.0322311286910156E-2</v>
      </c>
    </row>
    <row r="11" spans="1:14">
      <c r="A11" s="1" t="s">
        <v>4</v>
      </c>
      <c r="B11" s="2" t="s">
        <v>69</v>
      </c>
      <c r="C11" s="10">
        <f t="shared" si="1"/>
        <v>3.2769922625139822E-2</v>
      </c>
      <c r="D11" s="28">
        <f>($D$3-$D$7)*Optimal!F8</f>
        <v>32769.922625139821</v>
      </c>
      <c r="E11" s="30">
        <v>5.83</v>
      </c>
      <c r="G11" s="31">
        <f t="shared" si="2"/>
        <v>5620.9129717220958</v>
      </c>
      <c r="H11" s="28">
        <f t="shared" si="3"/>
        <v>32769.922625139821</v>
      </c>
      <c r="I11" s="10">
        <f t="shared" si="4"/>
        <v>3.2769922625139822E-2</v>
      </c>
      <c r="K11" s="30">
        <v>5.67</v>
      </c>
      <c r="L11" s="30">
        <v>7</v>
      </c>
      <c r="M11" s="28">
        <f t="shared" si="5"/>
        <v>31877.576549664282</v>
      </c>
      <c r="N11" s="10">
        <f t="shared" si="0"/>
        <v>3.1877576549664284E-2</v>
      </c>
    </row>
    <row r="12" spans="1:14">
      <c r="A12" s="1" t="s">
        <v>5</v>
      </c>
      <c r="B12" s="2" t="s">
        <v>70</v>
      </c>
      <c r="C12" s="10">
        <f t="shared" si="1"/>
        <v>0.15655830308189522</v>
      </c>
      <c r="D12" s="28">
        <f>($D$3-$D$7)*Optimal!F9</f>
        <v>156558.30308189522</v>
      </c>
      <c r="E12" s="30">
        <v>18.2</v>
      </c>
      <c r="G12" s="31">
        <f t="shared" si="2"/>
        <v>8602.1045649392981</v>
      </c>
      <c r="H12" s="28">
        <f t="shared" si="3"/>
        <v>156558.30308189522</v>
      </c>
      <c r="I12" s="10">
        <f t="shared" si="4"/>
        <v>0.15655830308189525</v>
      </c>
      <c r="K12" s="30">
        <v>18.21</v>
      </c>
      <c r="L12" s="30">
        <v>7</v>
      </c>
      <c r="M12" s="28">
        <f t="shared" si="5"/>
        <v>156651.32412754462</v>
      </c>
      <c r="N12" s="10">
        <f t="shared" si="0"/>
        <v>0.15665132412754462</v>
      </c>
    </row>
    <row r="13" spans="1:14">
      <c r="A13" s="1" t="s">
        <v>6</v>
      </c>
      <c r="B13" s="2" t="s">
        <v>71</v>
      </c>
      <c r="C13" s="10">
        <f t="shared" si="1"/>
        <v>5.101376881834916E-2</v>
      </c>
      <c r="D13" s="28">
        <f>($D$3-$D$7)*Optimal!F10</f>
        <v>51013.768818349163</v>
      </c>
      <c r="E13" s="30">
        <v>21.37</v>
      </c>
      <c r="G13" s="31">
        <f t="shared" si="2"/>
        <v>2387.167469272305</v>
      </c>
      <c r="H13" s="28">
        <f t="shared" si="3"/>
        <v>51013.768818349163</v>
      </c>
      <c r="I13" s="10">
        <f t="shared" si="4"/>
        <v>5.1013768818349167E-2</v>
      </c>
      <c r="K13" s="30">
        <v>21.33</v>
      </c>
      <c r="L13" s="30">
        <v>7</v>
      </c>
      <c r="M13" s="28">
        <f t="shared" si="5"/>
        <v>50925.28211957826</v>
      </c>
      <c r="N13" s="10">
        <f t="shared" si="0"/>
        <v>5.0925282119578259E-2</v>
      </c>
    </row>
    <row r="14" spans="1:14">
      <c r="A14" s="1" t="s">
        <v>7</v>
      </c>
      <c r="B14" s="2" t="s">
        <v>72</v>
      </c>
      <c r="C14" s="10">
        <f t="shared" si="1"/>
        <v>9.5241412034368797E-2</v>
      </c>
      <c r="D14" s="28">
        <f>($D$3-$D$7)*Optimal!F11</f>
        <v>95241.412034368797</v>
      </c>
      <c r="E14" s="30">
        <v>8.58</v>
      </c>
      <c r="G14" s="31">
        <f t="shared" si="2"/>
        <v>11100.397673003356</v>
      </c>
      <c r="H14" s="28">
        <f t="shared" si="3"/>
        <v>95241.412034368797</v>
      </c>
      <c r="I14" s="10">
        <f t="shared" si="4"/>
        <v>9.5241412034368811E-2</v>
      </c>
      <c r="K14" s="30">
        <v>8.5500000000000007</v>
      </c>
      <c r="L14" s="30">
        <v>7</v>
      </c>
      <c r="M14" s="28">
        <f t="shared" si="5"/>
        <v>94915.400104178698</v>
      </c>
      <c r="N14" s="10">
        <f t="shared" si="0"/>
        <v>9.4915400104178704E-2</v>
      </c>
    </row>
    <row r="15" spans="1:14">
      <c r="A15" s="1" t="s">
        <v>9</v>
      </c>
      <c r="B15" s="2" t="s">
        <v>73</v>
      </c>
      <c r="C15" s="10">
        <f t="shared" si="1"/>
        <v>8.8743293167308415E-3</v>
      </c>
      <c r="D15" s="28">
        <f>($D$3-$D$7)*Optimal!F12</f>
        <v>8874.329316730842</v>
      </c>
      <c r="E15" s="30">
        <v>4.5999999999999996</v>
      </c>
      <c r="G15" s="31">
        <f t="shared" si="2"/>
        <v>1929.2020253762701</v>
      </c>
      <c r="H15" s="28">
        <f t="shared" si="3"/>
        <v>8874.329316730842</v>
      </c>
      <c r="I15" s="10">
        <f t="shared" si="4"/>
        <v>8.8743293167308432E-3</v>
      </c>
      <c r="K15" s="30">
        <v>4.57</v>
      </c>
      <c r="L15" s="30">
        <v>7</v>
      </c>
      <c r="M15" s="28">
        <f t="shared" si="5"/>
        <v>8823.4532559695544</v>
      </c>
      <c r="N15" s="10">
        <f t="shared" si="0"/>
        <v>8.8234532559695548E-3</v>
      </c>
    </row>
    <row r="16" spans="1:14">
      <c r="A16" s="1" t="s">
        <v>10</v>
      </c>
      <c r="B16" s="2" t="s">
        <v>74</v>
      </c>
      <c r="C16" s="10">
        <f t="shared" si="1"/>
        <v>5.1614126941709193E-2</v>
      </c>
      <c r="D16" s="28">
        <f>($D$3-$D$7)*Optimal!F13</f>
        <v>51614.12694170919</v>
      </c>
      <c r="E16" s="30">
        <v>14.16</v>
      </c>
      <c r="G16" s="31">
        <f t="shared" si="2"/>
        <v>3645.0654619851121</v>
      </c>
      <c r="H16" s="28">
        <f t="shared" si="3"/>
        <v>51614.12694170919</v>
      </c>
      <c r="I16" s="10">
        <f t="shared" si="4"/>
        <v>5.1614126941709193E-2</v>
      </c>
      <c r="K16" s="30">
        <v>13.73</v>
      </c>
      <c r="L16" s="30">
        <v>7</v>
      </c>
      <c r="M16" s="28">
        <f t="shared" si="5"/>
        <v>50053.748793055587</v>
      </c>
      <c r="N16" s="10">
        <f t="shared" si="0"/>
        <v>5.0053748793055589E-2</v>
      </c>
    </row>
    <row r="17" spans="1:14">
      <c r="A17" s="1" t="s">
        <v>11</v>
      </c>
      <c r="B17" s="2" t="s">
        <v>75</v>
      </c>
      <c r="C17" s="10">
        <f t="shared" si="1"/>
        <v>9.0265373360277679E-2</v>
      </c>
      <c r="D17" s="28">
        <f>($D$3-$D$7)*Optimal!F14</f>
        <v>90265.373360277677</v>
      </c>
      <c r="E17" s="30">
        <v>68.05</v>
      </c>
      <c r="G17" s="31">
        <f t="shared" si="2"/>
        <v>1326.456625426564</v>
      </c>
      <c r="H17" s="28">
        <f t="shared" si="3"/>
        <v>90265.373360277677</v>
      </c>
      <c r="I17" s="10">
        <f t="shared" si="4"/>
        <v>9.0265373360277693E-2</v>
      </c>
      <c r="K17" s="30">
        <v>68.06</v>
      </c>
      <c r="L17" s="30">
        <v>7</v>
      </c>
      <c r="M17" s="28">
        <f t="shared" si="5"/>
        <v>90285.637926531941</v>
      </c>
      <c r="N17" s="10">
        <f t="shared" si="0"/>
        <v>9.0285637926531936E-2</v>
      </c>
    </row>
    <row r="18" spans="1:14">
      <c r="A18" s="1" t="s">
        <v>12</v>
      </c>
      <c r="B18" s="2" t="s">
        <v>76</v>
      </c>
      <c r="C18" s="10">
        <f t="shared" si="1"/>
        <v>4.0687152702413215E-2</v>
      </c>
      <c r="D18" s="28">
        <f>($D$3-$D$7)*Optimal!F15</f>
        <v>40687.152702413216</v>
      </c>
      <c r="E18" s="30">
        <v>15.95</v>
      </c>
      <c r="G18" s="31">
        <f t="shared" si="2"/>
        <v>2550.9186647281012</v>
      </c>
      <c r="H18" s="28">
        <f t="shared" si="3"/>
        <v>40687.152702413216</v>
      </c>
      <c r="I18" s="10">
        <f t="shared" si="4"/>
        <v>4.0687152702413222E-2</v>
      </c>
      <c r="K18" s="30">
        <v>15.85</v>
      </c>
      <c r="L18" s="30">
        <v>7</v>
      </c>
      <c r="M18" s="28">
        <f t="shared" si="5"/>
        <v>40439.060835940407</v>
      </c>
      <c r="N18" s="10">
        <f t="shared" si="0"/>
        <v>4.0439060835940406E-2</v>
      </c>
    </row>
    <row r="19" spans="1:14">
      <c r="A19" s="1" t="s">
        <v>13</v>
      </c>
      <c r="B19" s="2" t="s">
        <v>77</v>
      </c>
      <c r="C19" s="10">
        <f t="shared" si="1"/>
        <v>0.13657430755614614</v>
      </c>
      <c r="D19" s="28">
        <f>($D$3-$D$7)*Optimal!F16</f>
        <v>136574.30755614614</v>
      </c>
      <c r="E19" s="30">
        <v>14.2</v>
      </c>
      <c r="G19" s="31">
        <f t="shared" si="2"/>
        <v>9617.9089828271935</v>
      </c>
      <c r="H19" s="28">
        <f t="shared" si="3"/>
        <v>136574.30755614614</v>
      </c>
      <c r="I19" s="10">
        <f t="shared" si="4"/>
        <v>0.13657430755614616</v>
      </c>
      <c r="K19" s="30">
        <v>14.07</v>
      </c>
      <c r="L19" s="30">
        <v>7</v>
      </c>
      <c r="M19" s="28">
        <f t="shared" si="5"/>
        <v>135330.97938837862</v>
      </c>
      <c r="N19" s="10">
        <f t="shared" si="0"/>
        <v>0.13533097938837862</v>
      </c>
    </row>
    <row r="20" spans="1:14">
      <c r="A20" s="1" t="s">
        <v>14</v>
      </c>
      <c r="B20" s="2" t="s">
        <v>78</v>
      </c>
      <c r="C20" s="10">
        <f t="shared" si="1"/>
        <v>9.5681279288119883E-2</v>
      </c>
      <c r="D20" s="28">
        <f>($D$3-$D$7)*Optimal!F17</f>
        <v>95681.279288119884</v>
      </c>
      <c r="E20" s="30">
        <v>12.67</v>
      </c>
      <c r="G20" s="31">
        <f t="shared" si="2"/>
        <v>7551.797891722169</v>
      </c>
      <c r="H20" s="28">
        <f t="shared" si="3"/>
        <v>95681.279288119884</v>
      </c>
      <c r="I20" s="10">
        <f t="shared" si="4"/>
        <v>9.5681279288119897E-2</v>
      </c>
      <c r="K20" s="30">
        <v>12.6</v>
      </c>
      <c r="L20" s="30">
        <v>7</v>
      </c>
      <c r="M20" s="28">
        <f t="shared" si="5"/>
        <v>95159.653435699322</v>
      </c>
      <c r="N20" s="10">
        <f t="shared" si="0"/>
        <v>9.5159653435699321E-2</v>
      </c>
    </row>
    <row r="21" spans="1:14">
      <c r="A21" s="1" t="s">
        <v>15</v>
      </c>
      <c r="B21" s="2" t="s">
        <v>79</v>
      </c>
      <c r="C21" s="10">
        <f t="shared" si="1"/>
        <v>5.5083328635808566E-2</v>
      </c>
      <c r="D21" s="28">
        <f>($D$3-$D$7)*Optimal!F18</f>
        <v>55083.328635808568</v>
      </c>
      <c r="E21" s="30">
        <v>19.100000000000001</v>
      </c>
      <c r="G21" s="31">
        <f t="shared" si="2"/>
        <v>2883.9439076339563</v>
      </c>
      <c r="H21" s="28">
        <f t="shared" si="3"/>
        <v>55083.328635808568</v>
      </c>
      <c r="I21" s="10">
        <f t="shared" si="4"/>
        <v>5.5083328635808573E-2</v>
      </c>
      <c r="K21" s="30">
        <v>19.03</v>
      </c>
      <c r="L21" s="30">
        <v>7</v>
      </c>
      <c r="M21" s="28">
        <f t="shared" si="5"/>
        <v>54888.452562274193</v>
      </c>
      <c r="N21" s="10">
        <f t="shared" si="0"/>
        <v>5.488845256227419E-2</v>
      </c>
    </row>
    <row r="22" spans="1:14">
      <c r="A22" s="1"/>
      <c r="B22" s="1"/>
      <c r="C22" s="14">
        <f>SUM(C7:C21)</f>
        <v>0.99999999999999978</v>
      </c>
      <c r="D22" s="28">
        <f>SUM(D7:D21)</f>
        <v>999999.99999999988</v>
      </c>
      <c r="E22" s="1"/>
      <c r="G22" s="1"/>
      <c r="H22" s="28">
        <f>SUM(H7:H21)</f>
        <v>999999.99999999988</v>
      </c>
      <c r="I22" s="14">
        <f>SUM(I7:I21)</f>
        <v>1.0000000000000002</v>
      </c>
      <c r="K22" s="1"/>
      <c r="L22" s="28">
        <f>SUM(L8:L21)</f>
        <v>98</v>
      </c>
      <c r="M22" s="28">
        <f>H22</f>
        <v>999999.99999999988</v>
      </c>
      <c r="N22" s="14">
        <f>SUM(N7:N21)</f>
        <v>0.99999999999999978</v>
      </c>
    </row>
  </sheetData>
  <mergeCells count="4">
    <mergeCell ref="A1:N1"/>
    <mergeCell ref="G5:I5"/>
    <mergeCell ref="K5:N5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Tickers</vt:lpstr>
      <vt:lpstr>Hist_Data</vt:lpstr>
      <vt:lpstr>MM</vt:lpstr>
      <vt:lpstr>Optimal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</dc:creator>
  <cp:lastModifiedBy>Anish Kumar</cp:lastModifiedBy>
  <dcterms:created xsi:type="dcterms:W3CDTF">2015-06-05T18:17:20Z</dcterms:created>
  <dcterms:modified xsi:type="dcterms:W3CDTF">2023-12-14T01:42:08Z</dcterms:modified>
</cp:coreProperties>
</file>