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osscoder\excels\"/>
    </mc:Choice>
  </mc:AlternateContent>
  <xr:revisionPtr revIDLastSave="0" documentId="13_ncr:1_{6C25C6E2-AB27-44F4-B8DF-20595489CDB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les Filter" sheetId="1" r:id="rId1"/>
    <sheet name="User Filter" sheetId="2" r:id="rId2"/>
    <sheet name="Ma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" i="3" l="1"/>
  <c r="L91" i="3"/>
  <c r="L92" i="3"/>
  <c r="L93" i="3"/>
  <c r="L94" i="3"/>
  <c r="L95" i="3"/>
  <c r="L96" i="3"/>
  <c r="L97" i="3"/>
  <c r="L89" i="3"/>
  <c r="M89" i="3"/>
  <c r="M90" i="3"/>
  <c r="M91" i="3"/>
  <c r="M92" i="3"/>
  <c r="M93" i="3"/>
  <c r="M94" i="3"/>
  <c r="M95" i="3"/>
  <c r="M96" i="3"/>
  <c r="M97" i="3"/>
  <c r="K90" i="3"/>
  <c r="K91" i="3"/>
  <c r="K92" i="3"/>
  <c r="K93" i="3"/>
  <c r="K94" i="3"/>
  <c r="K95" i="3"/>
  <c r="K96" i="3"/>
  <c r="K97" i="3"/>
  <c r="K89" i="3"/>
  <c r="I90" i="3"/>
  <c r="I91" i="3"/>
  <c r="I92" i="3"/>
  <c r="I93" i="3"/>
  <c r="I94" i="3"/>
  <c r="I95" i="3"/>
  <c r="I96" i="3"/>
  <c r="I97" i="3"/>
  <c r="I89" i="3"/>
  <c r="H90" i="3"/>
  <c r="H91" i="3"/>
  <c r="H92" i="3"/>
  <c r="H93" i="3"/>
  <c r="H94" i="3"/>
  <c r="H95" i="3"/>
  <c r="H96" i="3"/>
  <c r="H97" i="3"/>
  <c r="H89" i="3"/>
  <c r="G90" i="3"/>
  <c r="G91" i="3"/>
  <c r="G92" i="3"/>
  <c r="G93" i="3"/>
  <c r="G94" i="3"/>
  <c r="G95" i="3"/>
  <c r="G96" i="3"/>
  <c r="G97" i="3"/>
  <c r="G8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69" i="3"/>
  <c r="F70" i="3"/>
  <c r="F69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C39" i="3"/>
  <c r="C40" i="3"/>
  <c r="C37" i="3"/>
  <c r="C35" i="3"/>
  <c r="I3" i="2"/>
  <c r="K29" i="3"/>
  <c r="J29" i="3"/>
  <c r="E11" i="3"/>
  <c r="F11" i="3"/>
  <c r="G11" i="3"/>
  <c r="H11" i="3"/>
  <c r="I11" i="3"/>
  <c r="J11" i="3"/>
  <c r="K11" i="3"/>
  <c r="E10" i="3"/>
  <c r="F10" i="3" s="1"/>
  <c r="E9" i="3"/>
  <c r="F9" i="3" s="1"/>
  <c r="E8" i="3"/>
  <c r="F8" i="3"/>
  <c r="G8" i="3"/>
  <c r="H8" i="3"/>
  <c r="I8" i="3"/>
  <c r="J8" i="3"/>
  <c r="K8" i="3" s="1"/>
  <c r="E7" i="3"/>
  <c r="F7" i="3"/>
  <c r="G7" i="3"/>
  <c r="H7" i="3"/>
  <c r="E25" i="3" s="1"/>
  <c r="I7" i="3"/>
  <c r="J7" i="3"/>
  <c r="K7" i="3"/>
  <c r="D7" i="3"/>
  <c r="AA3" i="1"/>
  <c r="AA4" i="1"/>
  <c r="AA5" i="1"/>
  <c r="AA6" i="1"/>
  <c r="AA7" i="1"/>
  <c r="AA8" i="1"/>
  <c r="AA9" i="1"/>
  <c r="AA10" i="1"/>
  <c r="AA11" i="1"/>
  <c r="AB2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2" i="1"/>
  <c r="G60" i="3" a="1"/>
  <c r="G60" i="3" s="1"/>
  <c r="D90" i="3"/>
  <c r="D91" i="3"/>
  <c r="D92" i="3"/>
  <c r="D93" i="3"/>
  <c r="D94" i="3"/>
  <c r="D95" i="3"/>
  <c r="D96" i="3"/>
  <c r="D97" i="3"/>
  <c r="D89" i="3"/>
  <c r="E90" i="3"/>
  <c r="E91" i="3"/>
  <c r="E92" i="3"/>
  <c r="E93" i="3"/>
  <c r="E94" i="3"/>
  <c r="E95" i="3"/>
  <c r="E96" i="3"/>
  <c r="E97" i="3"/>
  <c r="E89" i="3"/>
  <c r="C90" i="3"/>
  <c r="C91" i="3"/>
  <c r="C92" i="3"/>
  <c r="C93" i="3"/>
  <c r="C94" i="3"/>
  <c r="C95" i="3"/>
  <c r="C96" i="3"/>
  <c r="C97" i="3"/>
  <c r="C89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70" i="3"/>
  <c r="I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69" i="3"/>
  <c r="C38" i="3"/>
  <c r="C36" i="3"/>
  <c r="I2" i="2"/>
  <c r="C25" i="3"/>
  <c r="H25" i="3"/>
  <c r="J27" i="3"/>
  <c r="K26" i="3"/>
  <c r="K27" i="3"/>
  <c r="K28" i="3"/>
  <c r="K25" i="3"/>
  <c r="J28" i="3"/>
  <c r="J25" i="3"/>
  <c r="I25" i="3"/>
  <c r="D17" i="3"/>
  <c r="E19" i="3"/>
  <c r="E18" i="3"/>
  <c r="D19" i="3"/>
  <c r="D20" i="3" s="1"/>
  <c r="E17" i="3"/>
  <c r="D18" i="3"/>
  <c r="E16" i="3"/>
  <c r="F16" i="3" s="1"/>
  <c r="G16" i="3" s="1"/>
  <c r="D16" i="3"/>
  <c r="D11" i="3"/>
  <c r="D8" i="3"/>
  <c r="D9" i="3"/>
  <c r="D10" i="3"/>
  <c r="C20" i="3"/>
  <c r="E15" i="3"/>
  <c r="F15" i="3" s="1"/>
  <c r="G15" i="3" s="1"/>
  <c r="H15" i="3" s="1"/>
  <c r="I15" i="3" s="1"/>
  <c r="J15" i="3" s="1"/>
  <c r="K15" i="3" s="1"/>
  <c r="D15" i="3"/>
  <c r="C11" i="3"/>
  <c r="E6" i="3"/>
  <c r="F6" i="3" s="1"/>
  <c r="G6" i="3" s="1"/>
  <c r="H6" i="3" s="1"/>
  <c r="I6" i="3" s="1"/>
  <c r="J6" i="3" s="1"/>
  <c r="K6" i="3" s="1"/>
  <c r="D6" i="3"/>
  <c r="A507" i="2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4" i="2"/>
  <c r="R1040" i="1"/>
  <c r="T1040" i="1" s="1"/>
  <c r="V1040" i="1" s="1"/>
  <c r="P1040" i="1"/>
  <c r="R1039" i="1"/>
  <c r="T1039" i="1" s="1"/>
  <c r="P1039" i="1"/>
  <c r="R1038" i="1"/>
  <c r="T1038" i="1" s="1"/>
  <c r="V1038" i="1" s="1"/>
  <c r="P1038" i="1"/>
  <c r="R1037" i="1"/>
  <c r="T1037" i="1" s="1"/>
  <c r="P1037" i="1"/>
  <c r="R1036" i="1"/>
  <c r="T1036" i="1" s="1"/>
  <c r="P1036" i="1"/>
  <c r="T1035" i="1"/>
  <c r="V1035" i="1" s="1"/>
  <c r="X1035" i="1" s="1"/>
  <c r="R1035" i="1"/>
  <c r="P1035" i="1"/>
  <c r="R1034" i="1"/>
  <c r="T1034" i="1" s="1"/>
  <c r="V1034" i="1" s="1"/>
  <c r="P1034" i="1"/>
  <c r="R1033" i="1"/>
  <c r="T1033" i="1" s="1"/>
  <c r="P1033" i="1"/>
  <c r="R1032" i="1"/>
  <c r="T1032" i="1" s="1"/>
  <c r="P1032" i="1"/>
  <c r="R1031" i="1"/>
  <c r="T1031" i="1" s="1"/>
  <c r="P1031" i="1"/>
  <c r="R1030" i="1"/>
  <c r="T1030" i="1" s="1"/>
  <c r="P1030" i="1"/>
  <c r="R1029" i="1"/>
  <c r="T1029" i="1" s="1"/>
  <c r="P1029" i="1"/>
  <c r="R1028" i="1"/>
  <c r="T1028" i="1" s="1"/>
  <c r="P1028" i="1"/>
  <c r="R1027" i="1"/>
  <c r="T1027" i="1" s="1"/>
  <c r="P1027" i="1"/>
  <c r="R1026" i="1"/>
  <c r="T1026" i="1" s="1"/>
  <c r="P1026" i="1"/>
  <c r="R1025" i="1"/>
  <c r="T1025" i="1" s="1"/>
  <c r="V1025" i="1" s="1"/>
  <c r="P1025" i="1"/>
  <c r="R1024" i="1"/>
  <c r="T1024" i="1" s="1"/>
  <c r="V1024" i="1" s="1"/>
  <c r="P1024" i="1"/>
  <c r="R1023" i="1"/>
  <c r="T1023" i="1" s="1"/>
  <c r="P1023" i="1"/>
  <c r="R1022" i="1"/>
  <c r="T1022" i="1" s="1"/>
  <c r="P1022" i="1"/>
  <c r="R1021" i="1"/>
  <c r="T1021" i="1" s="1"/>
  <c r="P1021" i="1"/>
  <c r="R1020" i="1"/>
  <c r="T1020" i="1" s="1"/>
  <c r="P1020" i="1"/>
  <c r="R1019" i="1"/>
  <c r="T1019" i="1" s="1"/>
  <c r="P1019" i="1"/>
  <c r="R1018" i="1"/>
  <c r="T1018" i="1" s="1"/>
  <c r="P1018" i="1"/>
  <c r="T1017" i="1"/>
  <c r="R1017" i="1"/>
  <c r="P1017" i="1"/>
  <c r="R1016" i="1"/>
  <c r="T1016" i="1" s="1"/>
  <c r="V1016" i="1" s="1"/>
  <c r="X1016" i="1" s="1"/>
  <c r="P1016" i="1"/>
  <c r="R1015" i="1"/>
  <c r="T1015" i="1" s="1"/>
  <c r="P1015" i="1"/>
  <c r="R1014" i="1"/>
  <c r="T1014" i="1" s="1"/>
  <c r="P1014" i="1"/>
  <c r="X1013" i="1"/>
  <c r="R1013" i="1"/>
  <c r="T1013" i="1" s="1"/>
  <c r="V1013" i="1" s="1"/>
  <c r="P1013" i="1"/>
  <c r="R1012" i="1"/>
  <c r="T1012" i="1" s="1"/>
  <c r="V1012" i="1" s="1"/>
  <c r="P1012" i="1"/>
  <c r="R1011" i="1"/>
  <c r="T1011" i="1" s="1"/>
  <c r="P1011" i="1"/>
  <c r="R1010" i="1"/>
  <c r="T1010" i="1" s="1"/>
  <c r="V1010" i="1" s="1"/>
  <c r="P1010" i="1"/>
  <c r="T1009" i="1"/>
  <c r="R1009" i="1"/>
  <c r="P1009" i="1"/>
  <c r="R1008" i="1"/>
  <c r="T1008" i="1" s="1"/>
  <c r="P1008" i="1"/>
  <c r="R1007" i="1"/>
  <c r="T1007" i="1" s="1"/>
  <c r="P1007" i="1"/>
  <c r="R1006" i="1"/>
  <c r="T1006" i="1" s="1"/>
  <c r="P1006" i="1"/>
  <c r="R1005" i="1"/>
  <c r="T1005" i="1" s="1"/>
  <c r="P1005" i="1"/>
  <c r="R1004" i="1"/>
  <c r="T1004" i="1" s="1"/>
  <c r="V1004" i="1" s="1"/>
  <c r="X1004" i="1" s="1"/>
  <c r="P1004" i="1"/>
  <c r="R1003" i="1"/>
  <c r="T1003" i="1" s="1"/>
  <c r="P1003" i="1"/>
  <c r="R1002" i="1"/>
  <c r="T1002" i="1" s="1"/>
  <c r="P1002" i="1"/>
  <c r="R1001" i="1"/>
  <c r="T1001" i="1" s="1"/>
  <c r="V1001" i="1" s="1"/>
  <c r="P1001" i="1"/>
  <c r="R1000" i="1"/>
  <c r="T1000" i="1" s="1"/>
  <c r="V1000" i="1" s="1"/>
  <c r="P1000" i="1"/>
  <c r="R999" i="1"/>
  <c r="T999" i="1" s="1"/>
  <c r="P999" i="1"/>
  <c r="R998" i="1"/>
  <c r="T998" i="1" s="1"/>
  <c r="V998" i="1" s="1"/>
  <c r="P998" i="1"/>
  <c r="R997" i="1"/>
  <c r="T997" i="1" s="1"/>
  <c r="P997" i="1"/>
  <c r="R996" i="1"/>
  <c r="T996" i="1" s="1"/>
  <c r="P996" i="1"/>
  <c r="R995" i="1"/>
  <c r="T995" i="1" s="1"/>
  <c r="P995" i="1"/>
  <c r="R994" i="1"/>
  <c r="T994" i="1" s="1"/>
  <c r="P994" i="1"/>
  <c r="R993" i="1"/>
  <c r="T993" i="1" s="1"/>
  <c r="P993" i="1"/>
  <c r="X992" i="1"/>
  <c r="R992" i="1"/>
  <c r="T992" i="1" s="1"/>
  <c r="V992" i="1" s="1"/>
  <c r="P992" i="1"/>
  <c r="R991" i="1"/>
  <c r="T991" i="1" s="1"/>
  <c r="P991" i="1"/>
  <c r="R990" i="1"/>
  <c r="T990" i="1" s="1"/>
  <c r="V990" i="1" s="1"/>
  <c r="P990" i="1"/>
  <c r="R989" i="1"/>
  <c r="T989" i="1" s="1"/>
  <c r="V989" i="1" s="1"/>
  <c r="X989" i="1" s="1"/>
  <c r="P989" i="1"/>
  <c r="R988" i="1"/>
  <c r="T988" i="1" s="1"/>
  <c r="V988" i="1" s="1"/>
  <c r="P988" i="1"/>
  <c r="R987" i="1"/>
  <c r="T987" i="1" s="1"/>
  <c r="P987" i="1"/>
  <c r="V986" i="1"/>
  <c r="R986" i="1"/>
  <c r="T986" i="1" s="1"/>
  <c r="P986" i="1"/>
  <c r="R985" i="1"/>
  <c r="T985" i="1" s="1"/>
  <c r="P985" i="1"/>
  <c r="R984" i="1"/>
  <c r="T984" i="1" s="1"/>
  <c r="P984" i="1"/>
  <c r="R983" i="1"/>
  <c r="T983" i="1" s="1"/>
  <c r="P983" i="1"/>
  <c r="R982" i="1"/>
  <c r="T982" i="1" s="1"/>
  <c r="P982" i="1"/>
  <c r="R981" i="1"/>
  <c r="T981" i="1" s="1"/>
  <c r="P981" i="1"/>
  <c r="R980" i="1"/>
  <c r="T980" i="1" s="1"/>
  <c r="P980" i="1"/>
  <c r="R979" i="1"/>
  <c r="T979" i="1" s="1"/>
  <c r="P979" i="1"/>
  <c r="R978" i="1"/>
  <c r="T978" i="1" s="1"/>
  <c r="P978" i="1"/>
  <c r="R977" i="1"/>
  <c r="T977" i="1" s="1"/>
  <c r="V977" i="1" s="1"/>
  <c r="P977" i="1"/>
  <c r="R976" i="1"/>
  <c r="T976" i="1" s="1"/>
  <c r="P976" i="1"/>
  <c r="T975" i="1"/>
  <c r="R975" i="1"/>
  <c r="P975" i="1"/>
  <c r="R974" i="1"/>
  <c r="T974" i="1" s="1"/>
  <c r="P974" i="1"/>
  <c r="R973" i="1"/>
  <c r="T973" i="1" s="1"/>
  <c r="P973" i="1"/>
  <c r="R972" i="1"/>
  <c r="T972" i="1" s="1"/>
  <c r="P972" i="1"/>
  <c r="R971" i="1"/>
  <c r="T971" i="1" s="1"/>
  <c r="V971" i="1" s="1"/>
  <c r="P971" i="1"/>
  <c r="R970" i="1"/>
  <c r="T970" i="1" s="1"/>
  <c r="P970" i="1"/>
  <c r="R969" i="1"/>
  <c r="T969" i="1" s="1"/>
  <c r="P969" i="1"/>
  <c r="R968" i="1"/>
  <c r="T968" i="1" s="1"/>
  <c r="V968" i="1" s="1"/>
  <c r="X968" i="1" s="1"/>
  <c r="P968" i="1"/>
  <c r="R967" i="1"/>
  <c r="T967" i="1" s="1"/>
  <c r="P967" i="1"/>
  <c r="R966" i="1"/>
  <c r="T966" i="1" s="1"/>
  <c r="P966" i="1"/>
  <c r="R965" i="1"/>
  <c r="T965" i="1" s="1"/>
  <c r="V965" i="1" s="1"/>
  <c r="P965" i="1"/>
  <c r="R964" i="1"/>
  <c r="T964" i="1" s="1"/>
  <c r="P964" i="1"/>
  <c r="R963" i="1"/>
  <c r="T963" i="1" s="1"/>
  <c r="P963" i="1"/>
  <c r="R962" i="1"/>
  <c r="T962" i="1" s="1"/>
  <c r="P962" i="1"/>
  <c r="R961" i="1"/>
  <c r="T961" i="1" s="1"/>
  <c r="V961" i="1" s="1"/>
  <c r="P961" i="1"/>
  <c r="R960" i="1"/>
  <c r="T960" i="1" s="1"/>
  <c r="P960" i="1"/>
  <c r="R959" i="1"/>
  <c r="T959" i="1" s="1"/>
  <c r="P959" i="1"/>
  <c r="R958" i="1"/>
  <c r="T958" i="1" s="1"/>
  <c r="P958" i="1"/>
  <c r="R957" i="1"/>
  <c r="T957" i="1" s="1"/>
  <c r="V957" i="1" s="1"/>
  <c r="P957" i="1"/>
  <c r="R956" i="1"/>
  <c r="T956" i="1" s="1"/>
  <c r="P956" i="1"/>
  <c r="R955" i="1"/>
  <c r="T955" i="1" s="1"/>
  <c r="P955" i="1"/>
  <c r="R954" i="1"/>
  <c r="T954" i="1" s="1"/>
  <c r="V954" i="1" s="1"/>
  <c r="X954" i="1" s="1"/>
  <c r="P954" i="1"/>
  <c r="R953" i="1"/>
  <c r="T953" i="1" s="1"/>
  <c r="P953" i="1"/>
  <c r="R952" i="1"/>
  <c r="T952" i="1" s="1"/>
  <c r="P952" i="1"/>
  <c r="R951" i="1"/>
  <c r="T951" i="1" s="1"/>
  <c r="P951" i="1"/>
  <c r="R950" i="1"/>
  <c r="T950" i="1" s="1"/>
  <c r="P950" i="1"/>
  <c r="R949" i="1"/>
  <c r="T949" i="1" s="1"/>
  <c r="P949" i="1"/>
  <c r="R948" i="1"/>
  <c r="T948" i="1" s="1"/>
  <c r="P948" i="1"/>
  <c r="R947" i="1"/>
  <c r="T947" i="1" s="1"/>
  <c r="V947" i="1" s="1"/>
  <c r="P947" i="1"/>
  <c r="R946" i="1"/>
  <c r="T946" i="1" s="1"/>
  <c r="P946" i="1"/>
  <c r="R945" i="1"/>
  <c r="T945" i="1" s="1"/>
  <c r="V945" i="1" s="1"/>
  <c r="P945" i="1"/>
  <c r="R944" i="1"/>
  <c r="T944" i="1" s="1"/>
  <c r="P944" i="1"/>
  <c r="R943" i="1"/>
  <c r="T943" i="1" s="1"/>
  <c r="P943" i="1"/>
  <c r="R942" i="1"/>
  <c r="T942" i="1" s="1"/>
  <c r="P942" i="1"/>
  <c r="R941" i="1"/>
  <c r="T941" i="1" s="1"/>
  <c r="V941" i="1" s="1"/>
  <c r="P941" i="1"/>
  <c r="R940" i="1"/>
  <c r="T940" i="1" s="1"/>
  <c r="P940" i="1"/>
  <c r="R939" i="1"/>
  <c r="T939" i="1" s="1"/>
  <c r="P939" i="1"/>
  <c r="R938" i="1"/>
  <c r="T938" i="1" s="1"/>
  <c r="V938" i="1" s="1"/>
  <c r="P938" i="1"/>
  <c r="R937" i="1"/>
  <c r="T937" i="1" s="1"/>
  <c r="V937" i="1" s="1"/>
  <c r="X937" i="1" s="1"/>
  <c r="P937" i="1"/>
  <c r="R936" i="1"/>
  <c r="T936" i="1" s="1"/>
  <c r="P936" i="1"/>
  <c r="R935" i="1"/>
  <c r="T935" i="1" s="1"/>
  <c r="V935" i="1" s="1"/>
  <c r="X935" i="1" s="1"/>
  <c r="P935" i="1"/>
  <c r="R934" i="1"/>
  <c r="T934" i="1" s="1"/>
  <c r="V934" i="1" s="1"/>
  <c r="X934" i="1" s="1"/>
  <c r="P934" i="1"/>
  <c r="R933" i="1"/>
  <c r="T933" i="1" s="1"/>
  <c r="P933" i="1"/>
  <c r="R932" i="1"/>
  <c r="T932" i="1" s="1"/>
  <c r="P932" i="1"/>
  <c r="R931" i="1"/>
  <c r="T931" i="1" s="1"/>
  <c r="P931" i="1"/>
  <c r="R930" i="1"/>
  <c r="T930" i="1" s="1"/>
  <c r="P930" i="1"/>
  <c r="R929" i="1"/>
  <c r="T929" i="1" s="1"/>
  <c r="V929" i="1" s="1"/>
  <c r="P929" i="1"/>
  <c r="R928" i="1"/>
  <c r="T928" i="1" s="1"/>
  <c r="V928" i="1" s="1"/>
  <c r="X928" i="1" s="1"/>
  <c r="P928" i="1"/>
  <c r="R927" i="1"/>
  <c r="T927" i="1" s="1"/>
  <c r="P927" i="1"/>
  <c r="R926" i="1"/>
  <c r="T926" i="1" s="1"/>
  <c r="P926" i="1"/>
  <c r="R925" i="1"/>
  <c r="T925" i="1" s="1"/>
  <c r="P925" i="1"/>
  <c r="R924" i="1"/>
  <c r="T924" i="1" s="1"/>
  <c r="P924" i="1"/>
  <c r="R923" i="1"/>
  <c r="T923" i="1" s="1"/>
  <c r="P923" i="1"/>
  <c r="R922" i="1"/>
  <c r="T922" i="1" s="1"/>
  <c r="P922" i="1"/>
  <c r="R921" i="1"/>
  <c r="T921" i="1" s="1"/>
  <c r="P921" i="1"/>
  <c r="R920" i="1"/>
  <c r="T920" i="1" s="1"/>
  <c r="P920" i="1"/>
  <c r="R919" i="1"/>
  <c r="T919" i="1" s="1"/>
  <c r="P919" i="1"/>
  <c r="R918" i="1"/>
  <c r="T918" i="1" s="1"/>
  <c r="P918" i="1"/>
  <c r="R917" i="1"/>
  <c r="T917" i="1" s="1"/>
  <c r="V917" i="1" s="1"/>
  <c r="P917" i="1"/>
  <c r="R916" i="1"/>
  <c r="T916" i="1" s="1"/>
  <c r="V916" i="1" s="1"/>
  <c r="P916" i="1"/>
  <c r="R915" i="1"/>
  <c r="T915" i="1" s="1"/>
  <c r="V915" i="1" s="1"/>
  <c r="P915" i="1"/>
  <c r="R914" i="1"/>
  <c r="T914" i="1" s="1"/>
  <c r="P914" i="1"/>
  <c r="R913" i="1"/>
  <c r="T913" i="1" s="1"/>
  <c r="P913" i="1"/>
  <c r="R912" i="1"/>
  <c r="T912" i="1" s="1"/>
  <c r="P912" i="1"/>
  <c r="R911" i="1"/>
  <c r="T911" i="1" s="1"/>
  <c r="P911" i="1"/>
  <c r="R910" i="1"/>
  <c r="T910" i="1" s="1"/>
  <c r="V910" i="1" s="1"/>
  <c r="P910" i="1"/>
  <c r="R909" i="1"/>
  <c r="T909" i="1" s="1"/>
  <c r="P909" i="1"/>
  <c r="R908" i="1"/>
  <c r="T908" i="1" s="1"/>
  <c r="P908" i="1"/>
  <c r="R907" i="1"/>
  <c r="T907" i="1" s="1"/>
  <c r="P907" i="1"/>
  <c r="R906" i="1"/>
  <c r="T906" i="1" s="1"/>
  <c r="P906" i="1"/>
  <c r="R905" i="1"/>
  <c r="T905" i="1" s="1"/>
  <c r="P905" i="1"/>
  <c r="R904" i="1"/>
  <c r="T904" i="1" s="1"/>
  <c r="P904" i="1"/>
  <c r="R903" i="1"/>
  <c r="T903" i="1" s="1"/>
  <c r="P903" i="1"/>
  <c r="R902" i="1"/>
  <c r="T902" i="1" s="1"/>
  <c r="P902" i="1"/>
  <c r="R901" i="1"/>
  <c r="T901" i="1" s="1"/>
  <c r="P901" i="1"/>
  <c r="R900" i="1"/>
  <c r="T900" i="1" s="1"/>
  <c r="P900" i="1"/>
  <c r="R899" i="1"/>
  <c r="T899" i="1" s="1"/>
  <c r="P899" i="1"/>
  <c r="R898" i="1"/>
  <c r="T898" i="1" s="1"/>
  <c r="V898" i="1" s="1"/>
  <c r="X898" i="1" s="1"/>
  <c r="P898" i="1"/>
  <c r="R897" i="1"/>
  <c r="T897" i="1" s="1"/>
  <c r="V897" i="1" s="1"/>
  <c r="P897" i="1"/>
  <c r="R896" i="1"/>
  <c r="T896" i="1" s="1"/>
  <c r="P896" i="1"/>
  <c r="R895" i="1"/>
  <c r="T895" i="1" s="1"/>
  <c r="P895" i="1"/>
  <c r="R894" i="1"/>
  <c r="T894" i="1" s="1"/>
  <c r="P894" i="1"/>
  <c r="R893" i="1"/>
  <c r="T893" i="1" s="1"/>
  <c r="V893" i="1" s="1"/>
  <c r="P893" i="1"/>
  <c r="R892" i="1"/>
  <c r="T892" i="1" s="1"/>
  <c r="P892" i="1"/>
  <c r="R891" i="1"/>
  <c r="T891" i="1" s="1"/>
  <c r="P891" i="1"/>
  <c r="R890" i="1"/>
  <c r="T890" i="1" s="1"/>
  <c r="P890" i="1"/>
  <c r="R889" i="1"/>
  <c r="T889" i="1" s="1"/>
  <c r="V889" i="1" s="1"/>
  <c r="P889" i="1"/>
  <c r="R888" i="1"/>
  <c r="T888" i="1" s="1"/>
  <c r="P888" i="1"/>
  <c r="R887" i="1"/>
  <c r="T887" i="1" s="1"/>
  <c r="V887" i="1" s="1"/>
  <c r="P887" i="1"/>
  <c r="R886" i="1"/>
  <c r="T886" i="1" s="1"/>
  <c r="V886" i="1" s="1"/>
  <c r="X886" i="1" s="1"/>
  <c r="P886" i="1"/>
  <c r="R885" i="1"/>
  <c r="T885" i="1" s="1"/>
  <c r="V885" i="1" s="1"/>
  <c r="P885" i="1"/>
  <c r="R884" i="1"/>
  <c r="T884" i="1" s="1"/>
  <c r="V884" i="1" s="1"/>
  <c r="X884" i="1" s="1"/>
  <c r="P884" i="1"/>
  <c r="R883" i="1"/>
  <c r="T883" i="1" s="1"/>
  <c r="P883" i="1"/>
  <c r="R882" i="1"/>
  <c r="T882" i="1" s="1"/>
  <c r="V882" i="1" s="1"/>
  <c r="X882" i="1" s="1"/>
  <c r="P882" i="1"/>
  <c r="R881" i="1"/>
  <c r="T881" i="1" s="1"/>
  <c r="V881" i="1" s="1"/>
  <c r="P881" i="1"/>
  <c r="R880" i="1"/>
  <c r="T880" i="1" s="1"/>
  <c r="P880" i="1"/>
  <c r="R879" i="1"/>
  <c r="T879" i="1" s="1"/>
  <c r="V879" i="1" s="1"/>
  <c r="X879" i="1" s="1"/>
  <c r="P879" i="1"/>
  <c r="R878" i="1"/>
  <c r="T878" i="1" s="1"/>
  <c r="P878" i="1"/>
  <c r="R877" i="1"/>
  <c r="T877" i="1" s="1"/>
  <c r="P877" i="1"/>
  <c r="R876" i="1"/>
  <c r="T876" i="1" s="1"/>
  <c r="P876" i="1"/>
  <c r="R875" i="1"/>
  <c r="T875" i="1" s="1"/>
  <c r="V875" i="1" s="1"/>
  <c r="P875" i="1"/>
  <c r="R874" i="1"/>
  <c r="T874" i="1" s="1"/>
  <c r="P874" i="1"/>
  <c r="R873" i="1"/>
  <c r="T873" i="1" s="1"/>
  <c r="P873" i="1"/>
  <c r="R872" i="1"/>
  <c r="T872" i="1" s="1"/>
  <c r="V872" i="1" s="1"/>
  <c r="X872" i="1" s="1"/>
  <c r="P872" i="1"/>
  <c r="R871" i="1"/>
  <c r="T871" i="1" s="1"/>
  <c r="P871" i="1"/>
  <c r="R870" i="1"/>
  <c r="T870" i="1" s="1"/>
  <c r="P870" i="1"/>
  <c r="R869" i="1"/>
  <c r="T869" i="1" s="1"/>
  <c r="V869" i="1" s="1"/>
  <c r="P869" i="1"/>
  <c r="R868" i="1"/>
  <c r="T868" i="1" s="1"/>
  <c r="P868" i="1"/>
  <c r="R867" i="1"/>
  <c r="T867" i="1" s="1"/>
  <c r="P867" i="1"/>
  <c r="R866" i="1"/>
  <c r="T866" i="1" s="1"/>
  <c r="P866" i="1"/>
  <c r="R865" i="1"/>
  <c r="T865" i="1" s="1"/>
  <c r="V865" i="1" s="1"/>
  <c r="X865" i="1" s="1"/>
  <c r="P865" i="1"/>
  <c r="R864" i="1"/>
  <c r="T864" i="1" s="1"/>
  <c r="P864" i="1"/>
  <c r="R863" i="1"/>
  <c r="T863" i="1" s="1"/>
  <c r="P863" i="1"/>
  <c r="R862" i="1"/>
  <c r="T862" i="1" s="1"/>
  <c r="V862" i="1" s="1"/>
  <c r="P862" i="1"/>
  <c r="R861" i="1"/>
  <c r="T861" i="1" s="1"/>
  <c r="P861" i="1"/>
  <c r="R860" i="1"/>
  <c r="T860" i="1" s="1"/>
  <c r="P860" i="1"/>
  <c r="R859" i="1"/>
  <c r="T859" i="1" s="1"/>
  <c r="P859" i="1"/>
  <c r="R858" i="1"/>
  <c r="T858" i="1" s="1"/>
  <c r="V858" i="1" s="1"/>
  <c r="X858" i="1" s="1"/>
  <c r="P858" i="1"/>
  <c r="R857" i="1"/>
  <c r="T857" i="1" s="1"/>
  <c r="P857" i="1"/>
  <c r="R856" i="1"/>
  <c r="T856" i="1" s="1"/>
  <c r="V856" i="1" s="1"/>
  <c r="P856" i="1"/>
  <c r="R855" i="1"/>
  <c r="T855" i="1" s="1"/>
  <c r="P855" i="1"/>
  <c r="R854" i="1"/>
  <c r="T854" i="1" s="1"/>
  <c r="P854" i="1"/>
  <c r="R853" i="1"/>
  <c r="T853" i="1" s="1"/>
  <c r="P853" i="1"/>
  <c r="R852" i="1"/>
  <c r="T852" i="1" s="1"/>
  <c r="P852" i="1"/>
  <c r="T851" i="1"/>
  <c r="R851" i="1"/>
  <c r="P851" i="1"/>
  <c r="R850" i="1"/>
  <c r="T850" i="1" s="1"/>
  <c r="P850" i="1"/>
  <c r="R849" i="1"/>
  <c r="T849" i="1" s="1"/>
  <c r="P849" i="1"/>
  <c r="R848" i="1"/>
  <c r="T848" i="1" s="1"/>
  <c r="P848" i="1"/>
  <c r="R847" i="1"/>
  <c r="T847" i="1" s="1"/>
  <c r="P847" i="1"/>
  <c r="R846" i="1"/>
  <c r="T846" i="1" s="1"/>
  <c r="P846" i="1"/>
  <c r="R845" i="1"/>
  <c r="T845" i="1" s="1"/>
  <c r="V845" i="1" s="1"/>
  <c r="P845" i="1"/>
  <c r="R844" i="1"/>
  <c r="T844" i="1" s="1"/>
  <c r="P844" i="1"/>
  <c r="R843" i="1"/>
  <c r="T843" i="1" s="1"/>
  <c r="P843" i="1"/>
  <c r="R842" i="1"/>
  <c r="T842" i="1" s="1"/>
  <c r="P842" i="1"/>
  <c r="R841" i="1"/>
  <c r="T841" i="1" s="1"/>
  <c r="V841" i="1" s="1"/>
  <c r="X841" i="1" s="1"/>
  <c r="P841" i="1"/>
  <c r="R840" i="1"/>
  <c r="T840" i="1" s="1"/>
  <c r="P840" i="1"/>
  <c r="R839" i="1"/>
  <c r="T839" i="1" s="1"/>
  <c r="P839" i="1"/>
  <c r="R838" i="1"/>
  <c r="T838" i="1" s="1"/>
  <c r="V838" i="1" s="1"/>
  <c r="X838" i="1" s="1"/>
  <c r="P838" i="1"/>
  <c r="R837" i="1"/>
  <c r="T837" i="1" s="1"/>
  <c r="V837" i="1" s="1"/>
  <c r="P837" i="1"/>
  <c r="R836" i="1"/>
  <c r="T836" i="1" s="1"/>
  <c r="P836" i="1"/>
  <c r="T835" i="1"/>
  <c r="R835" i="1"/>
  <c r="P835" i="1"/>
  <c r="R834" i="1"/>
  <c r="T834" i="1" s="1"/>
  <c r="P834" i="1"/>
  <c r="R833" i="1"/>
  <c r="T833" i="1" s="1"/>
  <c r="V833" i="1" s="1"/>
  <c r="X833" i="1" s="1"/>
  <c r="P833" i="1"/>
  <c r="R832" i="1"/>
  <c r="T832" i="1" s="1"/>
  <c r="V832" i="1" s="1"/>
  <c r="P832" i="1"/>
  <c r="R831" i="1"/>
  <c r="T831" i="1" s="1"/>
  <c r="P831" i="1"/>
  <c r="R830" i="1"/>
  <c r="T830" i="1" s="1"/>
  <c r="P830" i="1"/>
  <c r="R829" i="1"/>
  <c r="T829" i="1" s="1"/>
  <c r="P829" i="1"/>
  <c r="R828" i="1"/>
  <c r="T828" i="1" s="1"/>
  <c r="P828" i="1"/>
  <c r="R827" i="1"/>
  <c r="T827" i="1" s="1"/>
  <c r="V827" i="1" s="1"/>
  <c r="P827" i="1"/>
  <c r="R826" i="1"/>
  <c r="T826" i="1" s="1"/>
  <c r="V826" i="1" s="1"/>
  <c r="X826" i="1" s="1"/>
  <c r="P826" i="1"/>
  <c r="R825" i="1"/>
  <c r="T825" i="1" s="1"/>
  <c r="P825" i="1"/>
  <c r="R824" i="1"/>
  <c r="T824" i="1" s="1"/>
  <c r="V824" i="1" s="1"/>
  <c r="P824" i="1"/>
  <c r="R823" i="1"/>
  <c r="T823" i="1" s="1"/>
  <c r="P823" i="1"/>
  <c r="R822" i="1"/>
  <c r="T822" i="1" s="1"/>
  <c r="P822" i="1"/>
  <c r="R821" i="1"/>
  <c r="T821" i="1" s="1"/>
  <c r="V821" i="1" s="1"/>
  <c r="P821" i="1"/>
  <c r="R820" i="1"/>
  <c r="T820" i="1" s="1"/>
  <c r="P820" i="1"/>
  <c r="R819" i="1"/>
  <c r="T819" i="1" s="1"/>
  <c r="V819" i="1" s="1"/>
  <c r="X819" i="1" s="1"/>
  <c r="P819" i="1"/>
  <c r="R818" i="1"/>
  <c r="T818" i="1" s="1"/>
  <c r="P818" i="1"/>
  <c r="R817" i="1"/>
  <c r="T817" i="1" s="1"/>
  <c r="V817" i="1" s="1"/>
  <c r="P817" i="1"/>
  <c r="R816" i="1"/>
  <c r="T816" i="1" s="1"/>
  <c r="P816" i="1"/>
  <c r="R815" i="1"/>
  <c r="T815" i="1" s="1"/>
  <c r="P815" i="1"/>
  <c r="R814" i="1"/>
  <c r="T814" i="1" s="1"/>
  <c r="V814" i="1" s="1"/>
  <c r="P814" i="1"/>
  <c r="R813" i="1"/>
  <c r="T813" i="1" s="1"/>
  <c r="V813" i="1" s="1"/>
  <c r="P813" i="1"/>
  <c r="R812" i="1"/>
  <c r="T812" i="1" s="1"/>
  <c r="V812" i="1" s="1"/>
  <c r="X812" i="1" s="1"/>
  <c r="P812" i="1"/>
  <c r="R811" i="1"/>
  <c r="T811" i="1" s="1"/>
  <c r="P811" i="1"/>
  <c r="R810" i="1"/>
  <c r="T810" i="1" s="1"/>
  <c r="P810" i="1"/>
  <c r="R809" i="1"/>
  <c r="T809" i="1" s="1"/>
  <c r="V809" i="1" s="1"/>
  <c r="P809" i="1"/>
  <c r="R808" i="1"/>
  <c r="T808" i="1" s="1"/>
  <c r="P808" i="1"/>
  <c r="R807" i="1"/>
  <c r="T807" i="1" s="1"/>
  <c r="P807" i="1"/>
  <c r="R806" i="1"/>
  <c r="T806" i="1" s="1"/>
  <c r="V806" i="1" s="1"/>
  <c r="P806" i="1"/>
  <c r="R805" i="1"/>
  <c r="T805" i="1" s="1"/>
  <c r="P805" i="1"/>
  <c r="R804" i="1"/>
  <c r="T804" i="1" s="1"/>
  <c r="P804" i="1"/>
  <c r="R803" i="1"/>
  <c r="T803" i="1" s="1"/>
  <c r="V803" i="1" s="1"/>
  <c r="X803" i="1" s="1"/>
  <c r="P803" i="1"/>
  <c r="R802" i="1"/>
  <c r="T802" i="1" s="1"/>
  <c r="P802" i="1"/>
  <c r="R801" i="1"/>
  <c r="T801" i="1" s="1"/>
  <c r="V801" i="1" s="1"/>
  <c r="P801" i="1"/>
  <c r="R800" i="1"/>
  <c r="T800" i="1" s="1"/>
  <c r="P800" i="1"/>
  <c r="R799" i="1"/>
  <c r="T799" i="1" s="1"/>
  <c r="P799" i="1"/>
  <c r="R798" i="1"/>
  <c r="T798" i="1" s="1"/>
  <c r="P798" i="1"/>
  <c r="R797" i="1"/>
  <c r="T797" i="1" s="1"/>
  <c r="P797" i="1"/>
  <c r="R796" i="1"/>
  <c r="T796" i="1" s="1"/>
  <c r="V796" i="1" s="1"/>
  <c r="X796" i="1" s="1"/>
  <c r="P796" i="1"/>
  <c r="R795" i="1"/>
  <c r="T795" i="1" s="1"/>
  <c r="P795" i="1"/>
  <c r="R794" i="1"/>
  <c r="T794" i="1" s="1"/>
  <c r="P794" i="1"/>
  <c r="R793" i="1"/>
  <c r="T793" i="1" s="1"/>
  <c r="P793" i="1"/>
  <c r="R792" i="1"/>
  <c r="T792" i="1" s="1"/>
  <c r="P792" i="1"/>
  <c r="R791" i="1"/>
  <c r="T791" i="1" s="1"/>
  <c r="P791" i="1"/>
  <c r="R790" i="1"/>
  <c r="T790" i="1" s="1"/>
  <c r="P790" i="1"/>
  <c r="T789" i="1"/>
  <c r="V789" i="1" s="1"/>
  <c r="X789" i="1" s="1"/>
  <c r="R789" i="1"/>
  <c r="P789" i="1"/>
  <c r="R788" i="1"/>
  <c r="T788" i="1" s="1"/>
  <c r="P788" i="1"/>
  <c r="R787" i="1"/>
  <c r="T787" i="1" s="1"/>
  <c r="P787" i="1"/>
  <c r="R786" i="1"/>
  <c r="T786" i="1" s="1"/>
  <c r="V786" i="1" s="1"/>
  <c r="P786" i="1"/>
  <c r="R785" i="1"/>
  <c r="T785" i="1" s="1"/>
  <c r="V785" i="1" s="1"/>
  <c r="P785" i="1"/>
  <c r="R784" i="1"/>
  <c r="T784" i="1" s="1"/>
  <c r="P784" i="1"/>
  <c r="R783" i="1"/>
  <c r="T783" i="1" s="1"/>
  <c r="P783" i="1"/>
  <c r="R782" i="1"/>
  <c r="T782" i="1" s="1"/>
  <c r="V782" i="1" s="1"/>
  <c r="P782" i="1"/>
  <c r="R781" i="1"/>
  <c r="T781" i="1" s="1"/>
  <c r="V781" i="1" s="1"/>
  <c r="P781" i="1"/>
  <c r="R780" i="1"/>
  <c r="T780" i="1" s="1"/>
  <c r="P780" i="1"/>
  <c r="R779" i="1"/>
  <c r="T779" i="1" s="1"/>
  <c r="V779" i="1" s="1"/>
  <c r="X779" i="1" s="1"/>
  <c r="P779" i="1"/>
  <c r="R778" i="1"/>
  <c r="T778" i="1" s="1"/>
  <c r="P778" i="1"/>
  <c r="R777" i="1"/>
  <c r="T777" i="1" s="1"/>
  <c r="V777" i="1" s="1"/>
  <c r="P777" i="1"/>
  <c r="R776" i="1"/>
  <c r="T776" i="1" s="1"/>
  <c r="P776" i="1"/>
  <c r="R775" i="1"/>
  <c r="T775" i="1" s="1"/>
  <c r="P775" i="1"/>
  <c r="R774" i="1"/>
  <c r="T774" i="1" s="1"/>
  <c r="P774" i="1"/>
  <c r="R773" i="1"/>
  <c r="T773" i="1" s="1"/>
  <c r="P773" i="1"/>
  <c r="R772" i="1"/>
  <c r="T772" i="1" s="1"/>
  <c r="P772" i="1"/>
  <c r="R771" i="1"/>
  <c r="T771" i="1" s="1"/>
  <c r="P771" i="1"/>
  <c r="R770" i="1"/>
  <c r="T770" i="1" s="1"/>
  <c r="P770" i="1"/>
  <c r="R769" i="1"/>
  <c r="T769" i="1" s="1"/>
  <c r="P769" i="1"/>
  <c r="R768" i="1"/>
  <c r="T768" i="1" s="1"/>
  <c r="P768" i="1"/>
  <c r="R767" i="1"/>
  <c r="T767" i="1" s="1"/>
  <c r="P767" i="1"/>
  <c r="R766" i="1"/>
  <c r="T766" i="1" s="1"/>
  <c r="P766" i="1"/>
  <c r="R765" i="1"/>
  <c r="T765" i="1" s="1"/>
  <c r="P765" i="1"/>
  <c r="R764" i="1"/>
  <c r="T764" i="1" s="1"/>
  <c r="V764" i="1" s="1"/>
  <c r="P764" i="1"/>
  <c r="R763" i="1"/>
  <c r="T763" i="1" s="1"/>
  <c r="P763" i="1"/>
  <c r="R762" i="1"/>
  <c r="T762" i="1" s="1"/>
  <c r="V762" i="1" s="1"/>
  <c r="P762" i="1"/>
  <c r="R761" i="1"/>
  <c r="T761" i="1" s="1"/>
  <c r="V761" i="1" s="1"/>
  <c r="P761" i="1"/>
  <c r="R760" i="1"/>
  <c r="T760" i="1" s="1"/>
  <c r="P760" i="1"/>
  <c r="R759" i="1"/>
  <c r="T759" i="1" s="1"/>
  <c r="P759" i="1"/>
  <c r="R758" i="1"/>
  <c r="T758" i="1" s="1"/>
  <c r="V758" i="1" s="1"/>
  <c r="P758" i="1"/>
  <c r="R757" i="1"/>
  <c r="T757" i="1" s="1"/>
  <c r="P757" i="1"/>
  <c r="R756" i="1"/>
  <c r="T756" i="1" s="1"/>
  <c r="P756" i="1"/>
  <c r="R755" i="1"/>
  <c r="T755" i="1" s="1"/>
  <c r="V755" i="1" s="1"/>
  <c r="P755" i="1"/>
  <c r="R754" i="1"/>
  <c r="T754" i="1" s="1"/>
  <c r="P754" i="1"/>
  <c r="R753" i="1"/>
  <c r="T753" i="1" s="1"/>
  <c r="P753" i="1"/>
  <c r="R752" i="1"/>
  <c r="T752" i="1" s="1"/>
  <c r="P752" i="1"/>
  <c r="R751" i="1"/>
  <c r="T751" i="1" s="1"/>
  <c r="P751" i="1"/>
  <c r="R750" i="1"/>
  <c r="T750" i="1" s="1"/>
  <c r="V750" i="1" s="1"/>
  <c r="P750" i="1"/>
  <c r="R749" i="1"/>
  <c r="T749" i="1" s="1"/>
  <c r="P749" i="1"/>
  <c r="R748" i="1"/>
  <c r="T748" i="1" s="1"/>
  <c r="P748" i="1"/>
  <c r="R747" i="1"/>
  <c r="T747" i="1" s="1"/>
  <c r="P747" i="1"/>
  <c r="R746" i="1"/>
  <c r="T746" i="1" s="1"/>
  <c r="P746" i="1"/>
  <c r="R745" i="1"/>
  <c r="T745" i="1" s="1"/>
  <c r="P745" i="1"/>
  <c r="R744" i="1"/>
  <c r="T744" i="1" s="1"/>
  <c r="P744" i="1"/>
  <c r="R743" i="1"/>
  <c r="T743" i="1" s="1"/>
  <c r="P743" i="1"/>
  <c r="R742" i="1"/>
  <c r="T742" i="1" s="1"/>
  <c r="P742" i="1"/>
  <c r="R741" i="1"/>
  <c r="T741" i="1" s="1"/>
  <c r="P741" i="1"/>
  <c r="R740" i="1"/>
  <c r="T740" i="1" s="1"/>
  <c r="P740" i="1"/>
  <c r="R739" i="1"/>
  <c r="T739" i="1" s="1"/>
  <c r="P739" i="1"/>
  <c r="R738" i="1"/>
  <c r="T738" i="1" s="1"/>
  <c r="V738" i="1" s="1"/>
  <c r="P738" i="1"/>
  <c r="R737" i="1"/>
  <c r="T737" i="1" s="1"/>
  <c r="V737" i="1" s="1"/>
  <c r="P737" i="1"/>
  <c r="R736" i="1"/>
  <c r="T736" i="1" s="1"/>
  <c r="P736" i="1"/>
  <c r="R735" i="1"/>
  <c r="T735" i="1" s="1"/>
  <c r="P735" i="1"/>
  <c r="R734" i="1"/>
  <c r="T734" i="1" s="1"/>
  <c r="P734" i="1"/>
  <c r="R733" i="1"/>
  <c r="T733" i="1" s="1"/>
  <c r="P733" i="1"/>
  <c r="R732" i="1"/>
  <c r="T732" i="1" s="1"/>
  <c r="P732" i="1"/>
  <c r="R731" i="1"/>
  <c r="T731" i="1" s="1"/>
  <c r="P731" i="1"/>
  <c r="R730" i="1"/>
  <c r="T730" i="1" s="1"/>
  <c r="P730" i="1"/>
  <c r="R729" i="1"/>
  <c r="T729" i="1" s="1"/>
  <c r="V729" i="1" s="1"/>
  <c r="P729" i="1"/>
  <c r="R728" i="1"/>
  <c r="T728" i="1" s="1"/>
  <c r="P728" i="1"/>
  <c r="R727" i="1"/>
  <c r="T727" i="1" s="1"/>
  <c r="P727" i="1"/>
  <c r="R726" i="1"/>
  <c r="T726" i="1" s="1"/>
  <c r="V726" i="1" s="1"/>
  <c r="P726" i="1"/>
  <c r="R725" i="1"/>
  <c r="T725" i="1" s="1"/>
  <c r="V725" i="1" s="1"/>
  <c r="P725" i="1"/>
  <c r="R724" i="1"/>
  <c r="T724" i="1" s="1"/>
  <c r="P724" i="1"/>
  <c r="R723" i="1"/>
  <c r="T723" i="1" s="1"/>
  <c r="V723" i="1" s="1"/>
  <c r="P723" i="1"/>
  <c r="R722" i="1"/>
  <c r="T722" i="1" s="1"/>
  <c r="P722" i="1"/>
  <c r="R721" i="1"/>
  <c r="T721" i="1" s="1"/>
  <c r="P721" i="1"/>
  <c r="R720" i="1"/>
  <c r="T720" i="1" s="1"/>
  <c r="V720" i="1" s="1"/>
  <c r="P720" i="1"/>
  <c r="R719" i="1"/>
  <c r="T719" i="1" s="1"/>
  <c r="P719" i="1"/>
  <c r="R718" i="1"/>
  <c r="T718" i="1" s="1"/>
  <c r="P718" i="1"/>
  <c r="R717" i="1"/>
  <c r="T717" i="1" s="1"/>
  <c r="P717" i="1"/>
  <c r="R716" i="1"/>
  <c r="T716" i="1" s="1"/>
  <c r="V716" i="1" s="1"/>
  <c r="P716" i="1"/>
  <c r="R715" i="1"/>
  <c r="T715" i="1" s="1"/>
  <c r="V715" i="1" s="1"/>
  <c r="X715" i="1" s="1"/>
  <c r="P715" i="1"/>
  <c r="R714" i="1"/>
  <c r="T714" i="1" s="1"/>
  <c r="P714" i="1"/>
  <c r="R713" i="1"/>
  <c r="T713" i="1" s="1"/>
  <c r="V713" i="1" s="1"/>
  <c r="P713" i="1"/>
  <c r="R712" i="1"/>
  <c r="T712" i="1" s="1"/>
  <c r="P712" i="1"/>
  <c r="R711" i="1"/>
  <c r="T711" i="1" s="1"/>
  <c r="P711" i="1"/>
  <c r="R710" i="1"/>
  <c r="T710" i="1" s="1"/>
  <c r="P710" i="1"/>
  <c r="R709" i="1"/>
  <c r="T709" i="1" s="1"/>
  <c r="P709" i="1"/>
  <c r="R708" i="1"/>
  <c r="T708" i="1" s="1"/>
  <c r="P708" i="1"/>
  <c r="R707" i="1"/>
  <c r="T707" i="1" s="1"/>
  <c r="V707" i="1" s="1"/>
  <c r="X707" i="1" s="1"/>
  <c r="P707" i="1"/>
  <c r="R706" i="1"/>
  <c r="T706" i="1" s="1"/>
  <c r="P706" i="1"/>
  <c r="R705" i="1"/>
  <c r="T705" i="1" s="1"/>
  <c r="P705" i="1"/>
  <c r="R704" i="1"/>
  <c r="T704" i="1" s="1"/>
  <c r="V704" i="1" s="1"/>
  <c r="P704" i="1"/>
  <c r="R703" i="1"/>
  <c r="T703" i="1" s="1"/>
  <c r="P703" i="1"/>
  <c r="R702" i="1"/>
  <c r="T702" i="1" s="1"/>
  <c r="V702" i="1" s="1"/>
  <c r="P702" i="1"/>
  <c r="R701" i="1"/>
  <c r="T701" i="1" s="1"/>
  <c r="P701" i="1"/>
  <c r="R700" i="1"/>
  <c r="T700" i="1" s="1"/>
  <c r="V700" i="1" s="1"/>
  <c r="X700" i="1" s="1"/>
  <c r="P700" i="1"/>
  <c r="R699" i="1"/>
  <c r="T699" i="1" s="1"/>
  <c r="V699" i="1" s="1"/>
  <c r="X699" i="1" s="1"/>
  <c r="P699" i="1"/>
  <c r="R698" i="1"/>
  <c r="T698" i="1" s="1"/>
  <c r="P698" i="1"/>
  <c r="R697" i="1"/>
  <c r="T697" i="1" s="1"/>
  <c r="P697" i="1"/>
  <c r="R696" i="1"/>
  <c r="T696" i="1" s="1"/>
  <c r="V696" i="1" s="1"/>
  <c r="P696" i="1"/>
  <c r="R695" i="1"/>
  <c r="T695" i="1" s="1"/>
  <c r="P695" i="1"/>
  <c r="R694" i="1"/>
  <c r="T694" i="1" s="1"/>
  <c r="V694" i="1" s="1"/>
  <c r="P694" i="1"/>
  <c r="R693" i="1"/>
  <c r="T693" i="1" s="1"/>
  <c r="P693" i="1"/>
  <c r="R692" i="1"/>
  <c r="T692" i="1" s="1"/>
  <c r="V692" i="1" s="1"/>
  <c r="P692" i="1"/>
  <c r="R691" i="1"/>
  <c r="T691" i="1" s="1"/>
  <c r="V691" i="1" s="1"/>
  <c r="X691" i="1" s="1"/>
  <c r="P691" i="1"/>
  <c r="R690" i="1"/>
  <c r="T690" i="1" s="1"/>
  <c r="P690" i="1"/>
  <c r="R689" i="1"/>
  <c r="T689" i="1" s="1"/>
  <c r="V689" i="1" s="1"/>
  <c r="P689" i="1"/>
  <c r="R688" i="1"/>
  <c r="T688" i="1" s="1"/>
  <c r="P688" i="1"/>
  <c r="R687" i="1"/>
  <c r="T687" i="1" s="1"/>
  <c r="V687" i="1" s="1"/>
  <c r="P687" i="1"/>
  <c r="R686" i="1"/>
  <c r="T686" i="1" s="1"/>
  <c r="P686" i="1"/>
  <c r="R685" i="1"/>
  <c r="T685" i="1" s="1"/>
  <c r="P685" i="1"/>
  <c r="R684" i="1"/>
  <c r="T684" i="1" s="1"/>
  <c r="V684" i="1" s="1"/>
  <c r="X684" i="1" s="1"/>
  <c r="P684" i="1"/>
  <c r="R683" i="1"/>
  <c r="T683" i="1" s="1"/>
  <c r="V683" i="1" s="1"/>
  <c r="X683" i="1" s="1"/>
  <c r="P683" i="1"/>
  <c r="R682" i="1"/>
  <c r="T682" i="1" s="1"/>
  <c r="P682" i="1"/>
  <c r="R681" i="1"/>
  <c r="T681" i="1" s="1"/>
  <c r="P681" i="1"/>
  <c r="R680" i="1"/>
  <c r="T680" i="1" s="1"/>
  <c r="P680" i="1"/>
  <c r="R679" i="1"/>
  <c r="T679" i="1" s="1"/>
  <c r="P679" i="1"/>
  <c r="R678" i="1"/>
  <c r="T678" i="1" s="1"/>
  <c r="V678" i="1" s="1"/>
  <c r="P678" i="1"/>
  <c r="R677" i="1"/>
  <c r="T677" i="1" s="1"/>
  <c r="P677" i="1"/>
  <c r="R676" i="1"/>
  <c r="T676" i="1" s="1"/>
  <c r="V676" i="1" s="1"/>
  <c r="X676" i="1" s="1"/>
  <c r="P676" i="1"/>
  <c r="R675" i="1"/>
  <c r="T675" i="1" s="1"/>
  <c r="V675" i="1" s="1"/>
  <c r="X675" i="1" s="1"/>
  <c r="P675" i="1"/>
  <c r="R674" i="1"/>
  <c r="T674" i="1" s="1"/>
  <c r="P674" i="1"/>
  <c r="R673" i="1"/>
  <c r="T673" i="1" s="1"/>
  <c r="P673" i="1"/>
  <c r="R672" i="1"/>
  <c r="T672" i="1" s="1"/>
  <c r="V672" i="1" s="1"/>
  <c r="P672" i="1"/>
  <c r="R671" i="1"/>
  <c r="T671" i="1" s="1"/>
  <c r="V671" i="1" s="1"/>
  <c r="X671" i="1" s="1"/>
  <c r="P671" i="1"/>
  <c r="R670" i="1"/>
  <c r="T670" i="1" s="1"/>
  <c r="P670" i="1"/>
  <c r="R669" i="1"/>
  <c r="T669" i="1" s="1"/>
  <c r="P669" i="1"/>
  <c r="R668" i="1"/>
  <c r="T668" i="1" s="1"/>
  <c r="V668" i="1" s="1"/>
  <c r="P668" i="1"/>
  <c r="T667" i="1"/>
  <c r="V667" i="1" s="1"/>
  <c r="X667" i="1" s="1"/>
  <c r="R667" i="1"/>
  <c r="P667" i="1"/>
  <c r="R666" i="1"/>
  <c r="T666" i="1" s="1"/>
  <c r="P666" i="1"/>
  <c r="R665" i="1"/>
  <c r="T665" i="1" s="1"/>
  <c r="V665" i="1" s="1"/>
  <c r="P665" i="1"/>
  <c r="R664" i="1"/>
  <c r="T664" i="1" s="1"/>
  <c r="P664" i="1"/>
  <c r="R663" i="1"/>
  <c r="T663" i="1" s="1"/>
  <c r="V663" i="1" s="1"/>
  <c r="X663" i="1" s="1"/>
  <c r="P663" i="1"/>
  <c r="R662" i="1"/>
  <c r="T662" i="1" s="1"/>
  <c r="P662" i="1"/>
  <c r="R661" i="1"/>
  <c r="T661" i="1" s="1"/>
  <c r="P661" i="1"/>
  <c r="R660" i="1"/>
  <c r="T660" i="1" s="1"/>
  <c r="P660" i="1"/>
  <c r="R659" i="1"/>
  <c r="T659" i="1" s="1"/>
  <c r="V659" i="1" s="1"/>
  <c r="X659" i="1" s="1"/>
  <c r="P659" i="1"/>
  <c r="R658" i="1"/>
  <c r="T658" i="1" s="1"/>
  <c r="P658" i="1"/>
  <c r="R657" i="1"/>
  <c r="T657" i="1" s="1"/>
  <c r="P657" i="1"/>
  <c r="R656" i="1"/>
  <c r="T656" i="1" s="1"/>
  <c r="P656" i="1"/>
  <c r="R655" i="1"/>
  <c r="T655" i="1" s="1"/>
  <c r="V655" i="1" s="1"/>
  <c r="P655" i="1"/>
  <c r="R654" i="1"/>
  <c r="T654" i="1" s="1"/>
  <c r="V654" i="1" s="1"/>
  <c r="P654" i="1"/>
  <c r="R653" i="1"/>
  <c r="T653" i="1" s="1"/>
  <c r="P653" i="1"/>
  <c r="R652" i="1"/>
  <c r="T652" i="1" s="1"/>
  <c r="V652" i="1" s="1"/>
  <c r="X652" i="1" s="1"/>
  <c r="P652" i="1"/>
  <c r="R651" i="1"/>
  <c r="T651" i="1" s="1"/>
  <c r="P651" i="1"/>
  <c r="R650" i="1"/>
  <c r="T650" i="1" s="1"/>
  <c r="V650" i="1" s="1"/>
  <c r="P650" i="1"/>
  <c r="R649" i="1"/>
  <c r="T649" i="1" s="1"/>
  <c r="P649" i="1"/>
  <c r="R648" i="1"/>
  <c r="T648" i="1" s="1"/>
  <c r="V648" i="1" s="1"/>
  <c r="P648" i="1"/>
  <c r="R647" i="1"/>
  <c r="T647" i="1" s="1"/>
  <c r="P647" i="1"/>
  <c r="R646" i="1"/>
  <c r="T646" i="1" s="1"/>
  <c r="P646" i="1"/>
  <c r="R645" i="1"/>
  <c r="T645" i="1" s="1"/>
  <c r="P645" i="1"/>
  <c r="R644" i="1"/>
  <c r="T644" i="1" s="1"/>
  <c r="V644" i="1" s="1"/>
  <c r="P644" i="1"/>
  <c r="R643" i="1"/>
  <c r="T643" i="1" s="1"/>
  <c r="V643" i="1" s="1"/>
  <c r="X643" i="1" s="1"/>
  <c r="P643" i="1"/>
  <c r="R642" i="1"/>
  <c r="T642" i="1" s="1"/>
  <c r="P642" i="1"/>
  <c r="R641" i="1"/>
  <c r="T641" i="1" s="1"/>
  <c r="V641" i="1" s="1"/>
  <c r="P641" i="1"/>
  <c r="R640" i="1"/>
  <c r="T640" i="1" s="1"/>
  <c r="P640" i="1"/>
  <c r="R639" i="1"/>
  <c r="T639" i="1" s="1"/>
  <c r="P639" i="1"/>
  <c r="R638" i="1"/>
  <c r="T638" i="1" s="1"/>
  <c r="V638" i="1" s="1"/>
  <c r="P638" i="1"/>
  <c r="R637" i="1"/>
  <c r="T637" i="1" s="1"/>
  <c r="P637" i="1"/>
  <c r="R636" i="1"/>
  <c r="T636" i="1" s="1"/>
  <c r="V636" i="1" s="1"/>
  <c r="X636" i="1" s="1"/>
  <c r="P636" i="1"/>
  <c r="R635" i="1"/>
  <c r="T635" i="1" s="1"/>
  <c r="V635" i="1" s="1"/>
  <c r="X635" i="1" s="1"/>
  <c r="P635" i="1"/>
  <c r="R634" i="1"/>
  <c r="T634" i="1" s="1"/>
  <c r="P634" i="1"/>
  <c r="R633" i="1"/>
  <c r="T633" i="1" s="1"/>
  <c r="P633" i="1"/>
  <c r="R632" i="1"/>
  <c r="T632" i="1" s="1"/>
  <c r="P632" i="1"/>
  <c r="R631" i="1"/>
  <c r="T631" i="1" s="1"/>
  <c r="P631" i="1"/>
  <c r="R630" i="1"/>
  <c r="T630" i="1" s="1"/>
  <c r="V630" i="1" s="1"/>
  <c r="P630" i="1"/>
  <c r="R629" i="1"/>
  <c r="T629" i="1" s="1"/>
  <c r="P629" i="1"/>
  <c r="R628" i="1"/>
  <c r="T628" i="1" s="1"/>
  <c r="V628" i="1" s="1"/>
  <c r="X628" i="1" s="1"/>
  <c r="P628" i="1"/>
  <c r="R627" i="1"/>
  <c r="T627" i="1" s="1"/>
  <c r="V627" i="1" s="1"/>
  <c r="X627" i="1" s="1"/>
  <c r="P627" i="1"/>
  <c r="R626" i="1"/>
  <c r="T626" i="1" s="1"/>
  <c r="P626" i="1"/>
  <c r="R625" i="1"/>
  <c r="T625" i="1" s="1"/>
  <c r="P625" i="1"/>
  <c r="R624" i="1"/>
  <c r="T624" i="1" s="1"/>
  <c r="V624" i="1" s="1"/>
  <c r="P624" i="1"/>
  <c r="R623" i="1"/>
  <c r="T623" i="1" s="1"/>
  <c r="V623" i="1" s="1"/>
  <c r="P623" i="1"/>
  <c r="R622" i="1"/>
  <c r="T622" i="1" s="1"/>
  <c r="P622" i="1"/>
  <c r="R621" i="1"/>
  <c r="T621" i="1" s="1"/>
  <c r="P621" i="1"/>
  <c r="R620" i="1"/>
  <c r="T620" i="1" s="1"/>
  <c r="V620" i="1" s="1"/>
  <c r="P620" i="1"/>
  <c r="R619" i="1"/>
  <c r="T619" i="1" s="1"/>
  <c r="V619" i="1" s="1"/>
  <c r="X619" i="1" s="1"/>
  <c r="P619" i="1"/>
  <c r="R618" i="1"/>
  <c r="T618" i="1" s="1"/>
  <c r="P618" i="1"/>
  <c r="R617" i="1"/>
  <c r="T617" i="1" s="1"/>
  <c r="V617" i="1" s="1"/>
  <c r="P617" i="1"/>
  <c r="R616" i="1"/>
  <c r="T616" i="1" s="1"/>
  <c r="P616" i="1"/>
  <c r="R615" i="1"/>
  <c r="T615" i="1" s="1"/>
  <c r="P615" i="1"/>
  <c r="R614" i="1"/>
  <c r="T614" i="1" s="1"/>
  <c r="P614" i="1"/>
  <c r="R613" i="1"/>
  <c r="T613" i="1" s="1"/>
  <c r="P613" i="1"/>
  <c r="R612" i="1"/>
  <c r="T612" i="1" s="1"/>
  <c r="P612" i="1"/>
  <c r="R611" i="1"/>
  <c r="T611" i="1" s="1"/>
  <c r="V611" i="1" s="1"/>
  <c r="X611" i="1" s="1"/>
  <c r="P611" i="1"/>
  <c r="R610" i="1"/>
  <c r="T610" i="1" s="1"/>
  <c r="P610" i="1"/>
  <c r="R609" i="1"/>
  <c r="T609" i="1" s="1"/>
  <c r="P609" i="1"/>
  <c r="R608" i="1"/>
  <c r="T608" i="1" s="1"/>
  <c r="P608" i="1"/>
  <c r="R607" i="1"/>
  <c r="T607" i="1" s="1"/>
  <c r="P607" i="1"/>
  <c r="R606" i="1"/>
  <c r="T606" i="1" s="1"/>
  <c r="V606" i="1" s="1"/>
  <c r="P606" i="1"/>
  <c r="R605" i="1"/>
  <c r="T605" i="1" s="1"/>
  <c r="P605" i="1"/>
  <c r="R604" i="1"/>
  <c r="T604" i="1" s="1"/>
  <c r="V604" i="1" s="1"/>
  <c r="X604" i="1" s="1"/>
  <c r="P604" i="1"/>
  <c r="R603" i="1"/>
  <c r="T603" i="1" s="1"/>
  <c r="V603" i="1" s="1"/>
  <c r="X603" i="1" s="1"/>
  <c r="P603" i="1"/>
  <c r="R602" i="1"/>
  <c r="T602" i="1" s="1"/>
  <c r="V602" i="1" s="1"/>
  <c r="P602" i="1"/>
  <c r="R601" i="1"/>
  <c r="T601" i="1" s="1"/>
  <c r="P601" i="1"/>
  <c r="R600" i="1"/>
  <c r="T600" i="1" s="1"/>
  <c r="V600" i="1" s="1"/>
  <c r="P600" i="1"/>
  <c r="R599" i="1"/>
  <c r="T599" i="1" s="1"/>
  <c r="P599" i="1"/>
  <c r="R598" i="1"/>
  <c r="T598" i="1" s="1"/>
  <c r="P598" i="1"/>
  <c r="R597" i="1"/>
  <c r="T597" i="1" s="1"/>
  <c r="P597" i="1"/>
  <c r="R596" i="1"/>
  <c r="T596" i="1" s="1"/>
  <c r="P596" i="1"/>
  <c r="R595" i="1"/>
  <c r="T595" i="1" s="1"/>
  <c r="V595" i="1" s="1"/>
  <c r="X595" i="1" s="1"/>
  <c r="P595" i="1"/>
  <c r="R594" i="1"/>
  <c r="T594" i="1" s="1"/>
  <c r="P594" i="1"/>
  <c r="R593" i="1"/>
  <c r="T593" i="1" s="1"/>
  <c r="V593" i="1" s="1"/>
  <c r="P593" i="1"/>
  <c r="R592" i="1"/>
  <c r="T592" i="1" s="1"/>
  <c r="P592" i="1"/>
  <c r="T591" i="1"/>
  <c r="V591" i="1" s="1"/>
  <c r="R591" i="1"/>
  <c r="P591" i="1"/>
  <c r="R590" i="1"/>
  <c r="T590" i="1" s="1"/>
  <c r="P590" i="1"/>
  <c r="R589" i="1"/>
  <c r="T589" i="1" s="1"/>
  <c r="P589" i="1"/>
  <c r="R588" i="1"/>
  <c r="T588" i="1" s="1"/>
  <c r="V588" i="1" s="1"/>
  <c r="P588" i="1"/>
  <c r="R587" i="1"/>
  <c r="T587" i="1" s="1"/>
  <c r="V587" i="1" s="1"/>
  <c r="X587" i="1" s="1"/>
  <c r="P587" i="1"/>
  <c r="R586" i="1"/>
  <c r="T586" i="1" s="1"/>
  <c r="P586" i="1"/>
  <c r="R585" i="1"/>
  <c r="T585" i="1" s="1"/>
  <c r="P585" i="1"/>
  <c r="R584" i="1"/>
  <c r="T584" i="1" s="1"/>
  <c r="P584" i="1"/>
  <c r="R583" i="1"/>
  <c r="T583" i="1" s="1"/>
  <c r="V583" i="1" s="1"/>
  <c r="P583" i="1"/>
  <c r="R582" i="1"/>
  <c r="T582" i="1" s="1"/>
  <c r="V582" i="1" s="1"/>
  <c r="P582" i="1"/>
  <c r="R581" i="1"/>
  <c r="T581" i="1" s="1"/>
  <c r="V581" i="1" s="1"/>
  <c r="P581" i="1"/>
  <c r="R580" i="1"/>
  <c r="T580" i="1" s="1"/>
  <c r="P580" i="1"/>
  <c r="R579" i="1"/>
  <c r="T579" i="1" s="1"/>
  <c r="P579" i="1"/>
  <c r="R578" i="1"/>
  <c r="T578" i="1" s="1"/>
  <c r="P578" i="1"/>
  <c r="R577" i="1"/>
  <c r="T577" i="1" s="1"/>
  <c r="P577" i="1"/>
  <c r="R576" i="1"/>
  <c r="T576" i="1" s="1"/>
  <c r="P576" i="1"/>
  <c r="R575" i="1"/>
  <c r="T575" i="1" s="1"/>
  <c r="V575" i="1" s="1"/>
  <c r="X575" i="1" s="1"/>
  <c r="P575" i="1"/>
  <c r="R574" i="1"/>
  <c r="T574" i="1" s="1"/>
  <c r="V574" i="1" s="1"/>
  <c r="P574" i="1"/>
  <c r="R573" i="1"/>
  <c r="T573" i="1" s="1"/>
  <c r="P573" i="1"/>
  <c r="R572" i="1"/>
  <c r="T572" i="1" s="1"/>
  <c r="P572" i="1"/>
  <c r="R571" i="1"/>
  <c r="T571" i="1" s="1"/>
  <c r="P571" i="1"/>
  <c r="R570" i="1"/>
  <c r="T570" i="1" s="1"/>
  <c r="V570" i="1" s="1"/>
  <c r="P570" i="1"/>
  <c r="R569" i="1"/>
  <c r="T569" i="1" s="1"/>
  <c r="P569" i="1"/>
  <c r="R568" i="1"/>
  <c r="T568" i="1" s="1"/>
  <c r="P568" i="1"/>
  <c r="R567" i="1"/>
  <c r="T567" i="1" s="1"/>
  <c r="P567" i="1"/>
  <c r="R566" i="1"/>
  <c r="T566" i="1" s="1"/>
  <c r="P566" i="1"/>
  <c r="R565" i="1"/>
  <c r="T565" i="1" s="1"/>
  <c r="P565" i="1"/>
  <c r="R564" i="1"/>
  <c r="T564" i="1" s="1"/>
  <c r="P564" i="1"/>
  <c r="R563" i="1"/>
  <c r="T563" i="1" s="1"/>
  <c r="V563" i="1" s="1"/>
  <c r="X563" i="1" s="1"/>
  <c r="P563" i="1"/>
  <c r="T562" i="1"/>
  <c r="V562" i="1" s="1"/>
  <c r="R562" i="1"/>
  <c r="P562" i="1"/>
  <c r="R561" i="1"/>
  <c r="T561" i="1" s="1"/>
  <c r="P561" i="1"/>
  <c r="R560" i="1"/>
  <c r="T560" i="1" s="1"/>
  <c r="P560" i="1"/>
  <c r="R559" i="1"/>
  <c r="T559" i="1" s="1"/>
  <c r="P559" i="1"/>
  <c r="R558" i="1"/>
  <c r="T558" i="1" s="1"/>
  <c r="V558" i="1" s="1"/>
  <c r="P558" i="1"/>
  <c r="R557" i="1"/>
  <c r="T557" i="1" s="1"/>
  <c r="P557" i="1"/>
  <c r="R556" i="1"/>
  <c r="T556" i="1" s="1"/>
  <c r="P556" i="1"/>
  <c r="R555" i="1"/>
  <c r="T555" i="1" s="1"/>
  <c r="P555" i="1"/>
  <c r="R554" i="1"/>
  <c r="T554" i="1" s="1"/>
  <c r="P554" i="1"/>
  <c r="R553" i="1"/>
  <c r="T553" i="1" s="1"/>
  <c r="P553" i="1"/>
  <c r="R552" i="1"/>
  <c r="T552" i="1" s="1"/>
  <c r="P552" i="1"/>
  <c r="R551" i="1"/>
  <c r="T551" i="1" s="1"/>
  <c r="V551" i="1" s="1"/>
  <c r="X551" i="1" s="1"/>
  <c r="P551" i="1"/>
  <c r="R550" i="1"/>
  <c r="T550" i="1" s="1"/>
  <c r="P550" i="1"/>
  <c r="R549" i="1"/>
  <c r="T549" i="1" s="1"/>
  <c r="P549" i="1"/>
  <c r="R548" i="1"/>
  <c r="T548" i="1" s="1"/>
  <c r="P548" i="1"/>
  <c r="R547" i="1"/>
  <c r="T547" i="1" s="1"/>
  <c r="V547" i="1" s="1"/>
  <c r="P547" i="1"/>
  <c r="R546" i="1"/>
  <c r="T546" i="1" s="1"/>
  <c r="P546" i="1"/>
  <c r="R545" i="1"/>
  <c r="T545" i="1" s="1"/>
  <c r="P545" i="1"/>
  <c r="R544" i="1"/>
  <c r="T544" i="1" s="1"/>
  <c r="V544" i="1" s="1"/>
  <c r="P544" i="1"/>
  <c r="R543" i="1"/>
  <c r="T543" i="1" s="1"/>
  <c r="P543" i="1"/>
  <c r="R542" i="1"/>
  <c r="T542" i="1" s="1"/>
  <c r="P542" i="1"/>
  <c r="R541" i="1"/>
  <c r="T541" i="1" s="1"/>
  <c r="V541" i="1" s="1"/>
  <c r="P541" i="1"/>
  <c r="R540" i="1"/>
  <c r="T540" i="1" s="1"/>
  <c r="P540" i="1"/>
  <c r="R539" i="1"/>
  <c r="T539" i="1" s="1"/>
  <c r="V539" i="1" s="1"/>
  <c r="P539" i="1"/>
  <c r="R538" i="1"/>
  <c r="T538" i="1" s="1"/>
  <c r="V538" i="1" s="1"/>
  <c r="P538" i="1"/>
  <c r="R537" i="1"/>
  <c r="T537" i="1" s="1"/>
  <c r="P537" i="1"/>
  <c r="R536" i="1"/>
  <c r="T536" i="1" s="1"/>
  <c r="P536" i="1"/>
  <c r="R535" i="1"/>
  <c r="T535" i="1" s="1"/>
  <c r="V535" i="1" s="1"/>
  <c r="P535" i="1"/>
  <c r="R534" i="1"/>
  <c r="T534" i="1" s="1"/>
  <c r="P534" i="1"/>
  <c r="R533" i="1"/>
  <c r="T533" i="1" s="1"/>
  <c r="V533" i="1" s="1"/>
  <c r="P533" i="1"/>
  <c r="R532" i="1"/>
  <c r="T532" i="1" s="1"/>
  <c r="P532" i="1"/>
  <c r="R531" i="1"/>
  <c r="T531" i="1" s="1"/>
  <c r="V531" i="1" s="1"/>
  <c r="P531" i="1"/>
  <c r="R530" i="1"/>
  <c r="T530" i="1" s="1"/>
  <c r="P530" i="1"/>
  <c r="R529" i="1"/>
  <c r="T529" i="1" s="1"/>
  <c r="V529" i="1" s="1"/>
  <c r="P529" i="1"/>
  <c r="R528" i="1"/>
  <c r="T528" i="1" s="1"/>
  <c r="P528" i="1"/>
  <c r="R527" i="1"/>
  <c r="T527" i="1" s="1"/>
  <c r="V527" i="1" s="1"/>
  <c r="P527" i="1"/>
  <c r="R526" i="1"/>
  <c r="T526" i="1" s="1"/>
  <c r="V526" i="1" s="1"/>
  <c r="P526" i="1"/>
  <c r="R525" i="1"/>
  <c r="T525" i="1" s="1"/>
  <c r="P525" i="1"/>
  <c r="R524" i="1"/>
  <c r="T524" i="1" s="1"/>
  <c r="P524" i="1"/>
  <c r="R523" i="1"/>
  <c r="T523" i="1" s="1"/>
  <c r="V523" i="1" s="1"/>
  <c r="P523" i="1"/>
  <c r="R522" i="1"/>
  <c r="T522" i="1" s="1"/>
  <c r="P522" i="1"/>
  <c r="R521" i="1"/>
  <c r="T521" i="1" s="1"/>
  <c r="P521" i="1"/>
  <c r="R520" i="1"/>
  <c r="T520" i="1" s="1"/>
  <c r="V520" i="1" s="1"/>
  <c r="P520" i="1"/>
  <c r="R519" i="1"/>
  <c r="T519" i="1" s="1"/>
  <c r="P519" i="1"/>
  <c r="R518" i="1"/>
  <c r="T518" i="1" s="1"/>
  <c r="P518" i="1"/>
  <c r="R517" i="1"/>
  <c r="T517" i="1" s="1"/>
  <c r="P517" i="1"/>
  <c r="R516" i="1"/>
  <c r="T516" i="1" s="1"/>
  <c r="P516" i="1"/>
  <c r="R515" i="1"/>
  <c r="T515" i="1" s="1"/>
  <c r="V515" i="1" s="1"/>
  <c r="P515" i="1"/>
  <c r="R514" i="1"/>
  <c r="T514" i="1" s="1"/>
  <c r="V514" i="1" s="1"/>
  <c r="P514" i="1"/>
  <c r="R513" i="1"/>
  <c r="T513" i="1" s="1"/>
  <c r="P513" i="1"/>
  <c r="R512" i="1"/>
  <c r="T512" i="1" s="1"/>
  <c r="P512" i="1"/>
  <c r="R511" i="1"/>
  <c r="T511" i="1" s="1"/>
  <c r="V511" i="1" s="1"/>
  <c r="P511" i="1"/>
  <c r="R510" i="1"/>
  <c r="T510" i="1" s="1"/>
  <c r="P510" i="1"/>
  <c r="R509" i="1"/>
  <c r="T509" i="1" s="1"/>
  <c r="P509" i="1"/>
  <c r="R508" i="1"/>
  <c r="T508" i="1" s="1"/>
  <c r="V508" i="1" s="1"/>
  <c r="P508" i="1"/>
  <c r="R507" i="1"/>
  <c r="T507" i="1" s="1"/>
  <c r="P507" i="1"/>
  <c r="R506" i="1"/>
  <c r="T506" i="1" s="1"/>
  <c r="P506" i="1"/>
  <c r="R505" i="1"/>
  <c r="T505" i="1" s="1"/>
  <c r="V505" i="1" s="1"/>
  <c r="P505" i="1"/>
  <c r="R504" i="1"/>
  <c r="T504" i="1" s="1"/>
  <c r="P504" i="1"/>
  <c r="R503" i="1"/>
  <c r="T503" i="1" s="1"/>
  <c r="V503" i="1" s="1"/>
  <c r="P503" i="1"/>
  <c r="R502" i="1"/>
  <c r="T502" i="1" s="1"/>
  <c r="V502" i="1" s="1"/>
  <c r="P502" i="1"/>
  <c r="R501" i="1"/>
  <c r="T501" i="1" s="1"/>
  <c r="P501" i="1"/>
  <c r="R500" i="1"/>
  <c r="T500" i="1" s="1"/>
  <c r="P500" i="1"/>
  <c r="R499" i="1"/>
  <c r="T499" i="1" s="1"/>
  <c r="V499" i="1" s="1"/>
  <c r="P499" i="1"/>
  <c r="R498" i="1"/>
  <c r="T498" i="1" s="1"/>
  <c r="P498" i="1"/>
  <c r="R497" i="1"/>
  <c r="T497" i="1" s="1"/>
  <c r="V497" i="1" s="1"/>
  <c r="P497" i="1"/>
  <c r="R496" i="1"/>
  <c r="T496" i="1" s="1"/>
  <c r="P496" i="1"/>
  <c r="R495" i="1"/>
  <c r="T495" i="1" s="1"/>
  <c r="P495" i="1"/>
  <c r="R494" i="1"/>
  <c r="T494" i="1" s="1"/>
  <c r="P494" i="1"/>
  <c r="R493" i="1"/>
  <c r="T493" i="1" s="1"/>
  <c r="V493" i="1" s="1"/>
  <c r="P493" i="1"/>
  <c r="R492" i="1"/>
  <c r="T492" i="1" s="1"/>
  <c r="P492" i="1"/>
  <c r="R491" i="1"/>
  <c r="T491" i="1" s="1"/>
  <c r="V491" i="1" s="1"/>
  <c r="P491" i="1"/>
  <c r="R490" i="1"/>
  <c r="T490" i="1" s="1"/>
  <c r="V490" i="1" s="1"/>
  <c r="P490" i="1"/>
  <c r="R489" i="1"/>
  <c r="T489" i="1" s="1"/>
  <c r="P489" i="1"/>
  <c r="R488" i="1"/>
  <c r="T488" i="1" s="1"/>
  <c r="P488" i="1"/>
  <c r="R487" i="1"/>
  <c r="T487" i="1" s="1"/>
  <c r="V487" i="1" s="1"/>
  <c r="P487" i="1"/>
  <c r="R486" i="1"/>
  <c r="T486" i="1" s="1"/>
  <c r="P486" i="1"/>
  <c r="R485" i="1"/>
  <c r="T485" i="1" s="1"/>
  <c r="P485" i="1"/>
  <c r="R484" i="1"/>
  <c r="T484" i="1" s="1"/>
  <c r="V484" i="1" s="1"/>
  <c r="P484" i="1"/>
  <c r="R483" i="1"/>
  <c r="T483" i="1" s="1"/>
  <c r="P483" i="1"/>
  <c r="R482" i="1"/>
  <c r="T482" i="1" s="1"/>
  <c r="P482" i="1"/>
  <c r="R481" i="1"/>
  <c r="T481" i="1" s="1"/>
  <c r="V481" i="1" s="1"/>
  <c r="P481" i="1"/>
  <c r="R480" i="1"/>
  <c r="T480" i="1" s="1"/>
  <c r="P480" i="1"/>
  <c r="R479" i="1"/>
  <c r="T479" i="1" s="1"/>
  <c r="V479" i="1" s="1"/>
  <c r="P479" i="1"/>
  <c r="R478" i="1"/>
  <c r="T478" i="1" s="1"/>
  <c r="V478" i="1" s="1"/>
  <c r="P478" i="1"/>
  <c r="R477" i="1"/>
  <c r="T477" i="1" s="1"/>
  <c r="P477" i="1"/>
  <c r="R476" i="1"/>
  <c r="T476" i="1" s="1"/>
  <c r="P476" i="1"/>
  <c r="R475" i="1"/>
  <c r="T475" i="1" s="1"/>
  <c r="V475" i="1" s="1"/>
  <c r="P475" i="1"/>
  <c r="R474" i="1"/>
  <c r="T474" i="1" s="1"/>
  <c r="P474" i="1"/>
  <c r="R473" i="1"/>
  <c r="T473" i="1" s="1"/>
  <c r="P473" i="1"/>
  <c r="R472" i="1"/>
  <c r="T472" i="1" s="1"/>
  <c r="V472" i="1" s="1"/>
  <c r="P472" i="1"/>
  <c r="R471" i="1"/>
  <c r="T471" i="1" s="1"/>
  <c r="P471" i="1"/>
  <c r="R470" i="1"/>
  <c r="T470" i="1" s="1"/>
  <c r="P470" i="1"/>
  <c r="R469" i="1"/>
  <c r="T469" i="1" s="1"/>
  <c r="V469" i="1" s="1"/>
  <c r="P469" i="1"/>
  <c r="R468" i="1"/>
  <c r="T468" i="1" s="1"/>
  <c r="V468" i="1" s="1"/>
  <c r="P468" i="1"/>
  <c r="R467" i="1"/>
  <c r="T467" i="1" s="1"/>
  <c r="P467" i="1"/>
  <c r="R466" i="1"/>
  <c r="T466" i="1" s="1"/>
  <c r="P466" i="1"/>
  <c r="R465" i="1"/>
  <c r="T465" i="1" s="1"/>
  <c r="V465" i="1" s="1"/>
  <c r="P465" i="1"/>
  <c r="R464" i="1"/>
  <c r="T464" i="1" s="1"/>
  <c r="P464" i="1"/>
  <c r="R463" i="1"/>
  <c r="T463" i="1" s="1"/>
  <c r="V463" i="1" s="1"/>
  <c r="P463" i="1"/>
  <c r="R462" i="1"/>
  <c r="T462" i="1" s="1"/>
  <c r="V462" i="1" s="1"/>
  <c r="X462" i="1" s="1"/>
  <c r="P462" i="1"/>
  <c r="R461" i="1"/>
  <c r="T461" i="1" s="1"/>
  <c r="P461" i="1"/>
  <c r="R460" i="1"/>
  <c r="T460" i="1" s="1"/>
  <c r="P460" i="1"/>
  <c r="R459" i="1"/>
  <c r="T459" i="1" s="1"/>
  <c r="P459" i="1"/>
  <c r="R458" i="1"/>
  <c r="T458" i="1" s="1"/>
  <c r="V458" i="1" s="1"/>
  <c r="P458" i="1"/>
  <c r="R457" i="1"/>
  <c r="T457" i="1" s="1"/>
  <c r="P457" i="1"/>
  <c r="R456" i="1"/>
  <c r="T456" i="1" s="1"/>
  <c r="V456" i="1" s="1"/>
  <c r="P456" i="1"/>
  <c r="R455" i="1"/>
  <c r="T455" i="1" s="1"/>
  <c r="P455" i="1"/>
  <c r="R454" i="1"/>
  <c r="T454" i="1" s="1"/>
  <c r="P454" i="1"/>
  <c r="R453" i="1"/>
  <c r="T453" i="1" s="1"/>
  <c r="V453" i="1" s="1"/>
  <c r="P453" i="1"/>
  <c r="R452" i="1"/>
  <c r="T452" i="1" s="1"/>
  <c r="P452" i="1"/>
  <c r="R451" i="1"/>
  <c r="T451" i="1" s="1"/>
  <c r="P451" i="1"/>
  <c r="R450" i="1"/>
  <c r="T450" i="1" s="1"/>
  <c r="V450" i="1" s="1"/>
  <c r="X450" i="1" s="1"/>
  <c r="P450" i="1"/>
  <c r="T449" i="1"/>
  <c r="R449" i="1"/>
  <c r="P449" i="1"/>
  <c r="R448" i="1"/>
  <c r="T448" i="1" s="1"/>
  <c r="P448" i="1"/>
  <c r="R447" i="1"/>
  <c r="T447" i="1" s="1"/>
  <c r="V447" i="1" s="1"/>
  <c r="P447" i="1"/>
  <c r="R446" i="1"/>
  <c r="T446" i="1" s="1"/>
  <c r="P446" i="1"/>
  <c r="R445" i="1"/>
  <c r="T445" i="1" s="1"/>
  <c r="P445" i="1"/>
  <c r="R444" i="1"/>
  <c r="T444" i="1" s="1"/>
  <c r="V444" i="1" s="1"/>
  <c r="X444" i="1" s="1"/>
  <c r="P444" i="1"/>
  <c r="R443" i="1"/>
  <c r="T443" i="1" s="1"/>
  <c r="V443" i="1" s="1"/>
  <c r="P443" i="1"/>
  <c r="R442" i="1"/>
  <c r="T442" i="1" s="1"/>
  <c r="P442" i="1"/>
  <c r="R441" i="1"/>
  <c r="T441" i="1" s="1"/>
  <c r="P441" i="1"/>
  <c r="R440" i="1"/>
  <c r="T440" i="1" s="1"/>
  <c r="P440" i="1"/>
  <c r="R439" i="1"/>
  <c r="T439" i="1" s="1"/>
  <c r="P439" i="1"/>
  <c r="R438" i="1"/>
  <c r="T438" i="1" s="1"/>
  <c r="P438" i="1"/>
  <c r="R437" i="1"/>
  <c r="T437" i="1" s="1"/>
  <c r="P437" i="1"/>
  <c r="R436" i="1"/>
  <c r="T436" i="1" s="1"/>
  <c r="P436" i="1"/>
  <c r="R435" i="1"/>
  <c r="T435" i="1" s="1"/>
  <c r="P435" i="1"/>
  <c r="R434" i="1"/>
  <c r="T434" i="1" s="1"/>
  <c r="P434" i="1"/>
  <c r="R433" i="1"/>
  <c r="T433" i="1" s="1"/>
  <c r="P433" i="1"/>
  <c r="R432" i="1"/>
  <c r="T432" i="1" s="1"/>
  <c r="P432" i="1"/>
  <c r="T431" i="1"/>
  <c r="R431" i="1"/>
  <c r="P431" i="1"/>
  <c r="R430" i="1"/>
  <c r="T430" i="1" s="1"/>
  <c r="P430" i="1"/>
  <c r="R429" i="1"/>
  <c r="T429" i="1" s="1"/>
  <c r="P429" i="1"/>
  <c r="R428" i="1"/>
  <c r="T428" i="1" s="1"/>
  <c r="P428" i="1"/>
  <c r="R427" i="1"/>
  <c r="T427" i="1" s="1"/>
  <c r="P427" i="1"/>
  <c r="R426" i="1"/>
  <c r="T426" i="1" s="1"/>
  <c r="P426" i="1"/>
  <c r="R425" i="1"/>
  <c r="T425" i="1" s="1"/>
  <c r="P425" i="1"/>
  <c r="R424" i="1"/>
  <c r="T424" i="1" s="1"/>
  <c r="P424" i="1"/>
  <c r="R423" i="1"/>
  <c r="T423" i="1" s="1"/>
  <c r="P423" i="1"/>
  <c r="R422" i="1"/>
  <c r="T422" i="1" s="1"/>
  <c r="P422" i="1"/>
  <c r="R421" i="1"/>
  <c r="T421" i="1" s="1"/>
  <c r="P421" i="1"/>
  <c r="R420" i="1"/>
  <c r="T420" i="1" s="1"/>
  <c r="V420" i="1" s="1"/>
  <c r="P420" i="1"/>
  <c r="R419" i="1"/>
  <c r="T419" i="1" s="1"/>
  <c r="P419" i="1"/>
  <c r="R418" i="1"/>
  <c r="T418" i="1" s="1"/>
  <c r="P418" i="1"/>
  <c r="R417" i="1"/>
  <c r="T417" i="1" s="1"/>
  <c r="P417" i="1"/>
  <c r="R416" i="1"/>
  <c r="T416" i="1" s="1"/>
  <c r="P416" i="1"/>
  <c r="R415" i="1"/>
  <c r="T415" i="1" s="1"/>
  <c r="P415" i="1"/>
  <c r="R414" i="1"/>
  <c r="T414" i="1" s="1"/>
  <c r="P414" i="1"/>
  <c r="R413" i="1"/>
  <c r="T413" i="1" s="1"/>
  <c r="P413" i="1"/>
  <c r="R412" i="1"/>
  <c r="T412" i="1" s="1"/>
  <c r="P412" i="1"/>
  <c r="R411" i="1"/>
  <c r="T411" i="1" s="1"/>
  <c r="V411" i="1" s="1"/>
  <c r="P411" i="1"/>
  <c r="R410" i="1"/>
  <c r="T410" i="1" s="1"/>
  <c r="V410" i="1" s="1"/>
  <c r="X410" i="1" s="1"/>
  <c r="P410" i="1"/>
  <c r="R409" i="1"/>
  <c r="T409" i="1" s="1"/>
  <c r="P409" i="1"/>
  <c r="R408" i="1"/>
  <c r="T408" i="1" s="1"/>
  <c r="P408" i="1"/>
  <c r="R407" i="1"/>
  <c r="T407" i="1" s="1"/>
  <c r="P407" i="1"/>
  <c r="R406" i="1"/>
  <c r="T406" i="1" s="1"/>
  <c r="V406" i="1" s="1"/>
  <c r="P406" i="1"/>
  <c r="R405" i="1"/>
  <c r="T405" i="1" s="1"/>
  <c r="P405" i="1"/>
  <c r="R404" i="1"/>
  <c r="T404" i="1" s="1"/>
  <c r="P404" i="1"/>
  <c r="R403" i="1"/>
  <c r="T403" i="1" s="1"/>
  <c r="P403" i="1"/>
  <c r="R402" i="1"/>
  <c r="T402" i="1" s="1"/>
  <c r="V402" i="1" s="1"/>
  <c r="P402" i="1"/>
  <c r="R401" i="1"/>
  <c r="T401" i="1" s="1"/>
  <c r="P401" i="1"/>
  <c r="R400" i="1"/>
  <c r="T400" i="1" s="1"/>
  <c r="P400" i="1"/>
  <c r="R399" i="1"/>
  <c r="T399" i="1" s="1"/>
  <c r="P399" i="1"/>
  <c r="R398" i="1"/>
  <c r="T398" i="1" s="1"/>
  <c r="P398" i="1"/>
  <c r="R397" i="1"/>
  <c r="T397" i="1" s="1"/>
  <c r="P397" i="1"/>
  <c r="R396" i="1"/>
  <c r="T396" i="1" s="1"/>
  <c r="P396" i="1"/>
  <c r="R395" i="1"/>
  <c r="T395" i="1" s="1"/>
  <c r="P395" i="1"/>
  <c r="R394" i="1"/>
  <c r="T394" i="1" s="1"/>
  <c r="P394" i="1"/>
  <c r="R393" i="1"/>
  <c r="T393" i="1" s="1"/>
  <c r="P393" i="1"/>
  <c r="R392" i="1"/>
  <c r="T392" i="1" s="1"/>
  <c r="V392" i="1" s="1"/>
  <c r="P392" i="1"/>
  <c r="R391" i="1"/>
  <c r="T391" i="1" s="1"/>
  <c r="P391" i="1"/>
  <c r="R390" i="1"/>
  <c r="T390" i="1" s="1"/>
  <c r="P390" i="1"/>
  <c r="R389" i="1"/>
  <c r="T389" i="1" s="1"/>
  <c r="P389" i="1"/>
  <c r="R388" i="1"/>
  <c r="T388" i="1" s="1"/>
  <c r="P388" i="1"/>
  <c r="R387" i="1"/>
  <c r="T387" i="1" s="1"/>
  <c r="P387" i="1"/>
  <c r="R386" i="1"/>
  <c r="T386" i="1" s="1"/>
  <c r="V386" i="1" s="1"/>
  <c r="X386" i="1" s="1"/>
  <c r="P386" i="1"/>
  <c r="R385" i="1"/>
  <c r="T385" i="1" s="1"/>
  <c r="P385" i="1"/>
  <c r="R384" i="1"/>
  <c r="T384" i="1" s="1"/>
  <c r="P384" i="1"/>
  <c r="R383" i="1"/>
  <c r="T383" i="1" s="1"/>
  <c r="P383" i="1"/>
  <c r="R382" i="1"/>
  <c r="T382" i="1" s="1"/>
  <c r="P382" i="1"/>
  <c r="R381" i="1"/>
  <c r="T381" i="1" s="1"/>
  <c r="V381" i="1" s="1"/>
  <c r="P381" i="1"/>
  <c r="R380" i="1"/>
  <c r="T380" i="1" s="1"/>
  <c r="P380" i="1"/>
  <c r="R379" i="1"/>
  <c r="T379" i="1" s="1"/>
  <c r="P379" i="1"/>
  <c r="R378" i="1"/>
  <c r="T378" i="1" s="1"/>
  <c r="P378" i="1"/>
  <c r="R377" i="1"/>
  <c r="T377" i="1" s="1"/>
  <c r="P377" i="1"/>
  <c r="R376" i="1"/>
  <c r="T376" i="1" s="1"/>
  <c r="P376" i="1"/>
  <c r="R375" i="1"/>
  <c r="T375" i="1" s="1"/>
  <c r="P375" i="1"/>
  <c r="R374" i="1"/>
  <c r="T374" i="1" s="1"/>
  <c r="P374" i="1"/>
  <c r="R373" i="1"/>
  <c r="T373" i="1" s="1"/>
  <c r="P373" i="1"/>
  <c r="T372" i="1"/>
  <c r="V372" i="1" s="1"/>
  <c r="R372" i="1"/>
  <c r="P372" i="1"/>
  <c r="R371" i="1"/>
  <c r="T371" i="1" s="1"/>
  <c r="P371" i="1"/>
  <c r="R370" i="1"/>
  <c r="T370" i="1" s="1"/>
  <c r="P370" i="1"/>
  <c r="R369" i="1"/>
  <c r="T369" i="1" s="1"/>
  <c r="P369" i="1"/>
  <c r="R368" i="1"/>
  <c r="T368" i="1" s="1"/>
  <c r="P368" i="1"/>
  <c r="R367" i="1"/>
  <c r="T367" i="1" s="1"/>
  <c r="V367" i="1" s="1"/>
  <c r="X367" i="1" s="1"/>
  <c r="P367" i="1"/>
  <c r="R366" i="1"/>
  <c r="T366" i="1" s="1"/>
  <c r="P366" i="1"/>
  <c r="R365" i="1"/>
  <c r="T365" i="1" s="1"/>
  <c r="V365" i="1" s="1"/>
  <c r="P365" i="1"/>
  <c r="R364" i="1"/>
  <c r="T364" i="1" s="1"/>
  <c r="V364" i="1" s="1"/>
  <c r="P364" i="1"/>
  <c r="R363" i="1"/>
  <c r="T363" i="1" s="1"/>
  <c r="P363" i="1"/>
  <c r="R362" i="1"/>
  <c r="T362" i="1" s="1"/>
  <c r="P362" i="1"/>
  <c r="R361" i="1"/>
  <c r="T361" i="1" s="1"/>
  <c r="P361" i="1"/>
  <c r="R360" i="1"/>
  <c r="T360" i="1" s="1"/>
  <c r="P360" i="1"/>
  <c r="R359" i="1"/>
  <c r="T359" i="1" s="1"/>
  <c r="P359" i="1"/>
  <c r="R358" i="1"/>
  <c r="T358" i="1" s="1"/>
  <c r="P358" i="1"/>
  <c r="R357" i="1"/>
  <c r="T357" i="1" s="1"/>
  <c r="P357" i="1"/>
  <c r="R356" i="1"/>
  <c r="T356" i="1" s="1"/>
  <c r="P356" i="1"/>
  <c r="R355" i="1"/>
  <c r="T355" i="1" s="1"/>
  <c r="P355" i="1"/>
  <c r="R354" i="1"/>
  <c r="T354" i="1" s="1"/>
  <c r="V354" i="1" s="1"/>
  <c r="P354" i="1"/>
  <c r="R353" i="1"/>
  <c r="T353" i="1" s="1"/>
  <c r="P353" i="1"/>
  <c r="R352" i="1"/>
  <c r="T352" i="1" s="1"/>
  <c r="P352" i="1"/>
  <c r="R351" i="1"/>
  <c r="T351" i="1" s="1"/>
  <c r="P351" i="1"/>
  <c r="R350" i="1"/>
  <c r="T350" i="1" s="1"/>
  <c r="P350" i="1"/>
  <c r="R349" i="1"/>
  <c r="T349" i="1" s="1"/>
  <c r="V349" i="1" s="1"/>
  <c r="P349" i="1"/>
  <c r="R348" i="1"/>
  <c r="T348" i="1" s="1"/>
  <c r="P348" i="1"/>
  <c r="R347" i="1"/>
  <c r="T347" i="1" s="1"/>
  <c r="P347" i="1"/>
  <c r="R346" i="1"/>
  <c r="T346" i="1" s="1"/>
  <c r="P346" i="1"/>
  <c r="R345" i="1"/>
  <c r="T345" i="1" s="1"/>
  <c r="P345" i="1"/>
  <c r="R344" i="1"/>
  <c r="T344" i="1" s="1"/>
  <c r="P344" i="1"/>
  <c r="R343" i="1"/>
  <c r="T343" i="1" s="1"/>
  <c r="V343" i="1" s="1"/>
  <c r="P343" i="1"/>
  <c r="R342" i="1"/>
  <c r="T342" i="1" s="1"/>
  <c r="P342" i="1"/>
  <c r="R341" i="1"/>
  <c r="T341" i="1" s="1"/>
  <c r="P341" i="1"/>
  <c r="R340" i="1"/>
  <c r="T340" i="1" s="1"/>
  <c r="P340" i="1"/>
  <c r="R339" i="1"/>
  <c r="T339" i="1" s="1"/>
  <c r="P339" i="1"/>
  <c r="R338" i="1"/>
  <c r="T338" i="1" s="1"/>
  <c r="P338" i="1"/>
  <c r="R337" i="1"/>
  <c r="T337" i="1" s="1"/>
  <c r="V337" i="1" s="1"/>
  <c r="P337" i="1"/>
  <c r="R336" i="1"/>
  <c r="T336" i="1" s="1"/>
  <c r="P336" i="1"/>
  <c r="R335" i="1"/>
  <c r="T335" i="1" s="1"/>
  <c r="P335" i="1"/>
  <c r="R334" i="1"/>
  <c r="T334" i="1" s="1"/>
  <c r="P334" i="1"/>
  <c r="R333" i="1"/>
  <c r="T333" i="1" s="1"/>
  <c r="P333" i="1"/>
  <c r="R332" i="1"/>
  <c r="T332" i="1" s="1"/>
  <c r="P332" i="1"/>
  <c r="R331" i="1"/>
  <c r="T331" i="1" s="1"/>
  <c r="P331" i="1"/>
  <c r="R330" i="1"/>
  <c r="T330" i="1" s="1"/>
  <c r="V330" i="1" s="1"/>
  <c r="X330" i="1" s="1"/>
  <c r="P330" i="1"/>
  <c r="R329" i="1"/>
  <c r="T329" i="1" s="1"/>
  <c r="P329" i="1"/>
  <c r="R328" i="1"/>
  <c r="T328" i="1" s="1"/>
  <c r="P328" i="1"/>
  <c r="R327" i="1"/>
  <c r="T327" i="1" s="1"/>
  <c r="P327" i="1"/>
  <c r="R326" i="1"/>
  <c r="T326" i="1" s="1"/>
  <c r="P326" i="1"/>
  <c r="R325" i="1"/>
  <c r="T325" i="1" s="1"/>
  <c r="V325" i="1" s="1"/>
  <c r="P325" i="1"/>
  <c r="R324" i="1"/>
  <c r="T324" i="1" s="1"/>
  <c r="P324" i="1"/>
  <c r="R323" i="1"/>
  <c r="T323" i="1" s="1"/>
  <c r="P323" i="1"/>
  <c r="R322" i="1"/>
  <c r="T322" i="1" s="1"/>
  <c r="P322" i="1"/>
  <c r="R321" i="1"/>
  <c r="T321" i="1" s="1"/>
  <c r="P321" i="1"/>
  <c r="R320" i="1"/>
  <c r="T320" i="1" s="1"/>
  <c r="P320" i="1"/>
  <c r="R319" i="1"/>
  <c r="T319" i="1" s="1"/>
  <c r="P319" i="1"/>
  <c r="R318" i="1"/>
  <c r="T318" i="1" s="1"/>
  <c r="V318" i="1" s="1"/>
  <c r="X318" i="1" s="1"/>
  <c r="P318" i="1"/>
  <c r="R317" i="1"/>
  <c r="T317" i="1" s="1"/>
  <c r="P317" i="1"/>
  <c r="R316" i="1"/>
  <c r="T316" i="1" s="1"/>
  <c r="P316" i="1"/>
  <c r="R315" i="1"/>
  <c r="T315" i="1" s="1"/>
  <c r="P315" i="1"/>
  <c r="R314" i="1"/>
  <c r="T314" i="1" s="1"/>
  <c r="P314" i="1"/>
  <c r="R313" i="1"/>
  <c r="T313" i="1" s="1"/>
  <c r="V313" i="1" s="1"/>
  <c r="P313" i="1"/>
  <c r="R312" i="1"/>
  <c r="T312" i="1" s="1"/>
  <c r="P312" i="1"/>
  <c r="R311" i="1"/>
  <c r="T311" i="1" s="1"/>
  <c r="P311" i="1"/>
  <c r="R310" i="1"/>
  <c r="T310" i="1" s="1"/>
  <c r="P310" i="1"/>
  <c r="R309" i="1"/>
  <c r="T309" i="1" s="1"/>
  <c r="V309" i="1" s="1"/>
  <c r="X309" i="1" s="1"/>
  <c r="P309" i="1"/>
  <c r="R308" i="1"/>
  <c r="T308" i="1" s="1"/>
  <c r="P308" i="1"/>
  <c r="R307" i="1"/>
  <c r="T307" i="1" s="1"/>
  <c r="P307" i="1"/>
  <c r="R306" i="1"/>
  <c r="T306" i="1" s="1"/>
  <c r="V306" i="1" s="1"/>
  <c r="X306" i="1" s="1"/>
  <c r="P306" i="1"/>
  <c r="R305" i="1"/>
  <c r="T305" i="1" s="1"/>
  <c r="P305" i="1"/>
  <c r="R304" i="1"/>
  <c r="T304" i="1" s="1"/>
  <c r="P304" i="1"/>
  <c r="R303" i="1"/>
  <c r="T303" i="1" s="1"/>
  <c r="P303" i="1"/>
  <c r="R302" i="1"/>
  <c r="T302" i="1" s="1"/>
  <c r="P302" i="1"/>
  <c r="R301" i="1"/>
  <c r="T301" i="1" s="1"/>
  <c r="V301" i="1" s="1"/>
  <c r="P301" i="1"/>
  <c r="R300" i="1"/>
  <c r="T300" i="1" s="1"/>
  <c r="V300" i="1" s="1"/>
  <c r="X300" i="1" s="1"/>
  <c r="P300" i="1"/>
  <c r="R299" i="1"/>
  <c r="T299" i="1" s="1"/>
  <c r="P299" i="1"/>
  <c r="R298" i="1"/>
  <c r="T298" i="1" s="1"/>
  <c r="P298" i="1"/>
  <c r="R297" i="1"/>
  <c r="T297" i="1" s="1"/>
  <c r="V297" i="1" s="1"/>
  <c r="P297" i="1"/>
  <c r="R296" i="1"/>
  <c r="T296" i="1" s="1"/>
  <c r="P296" i="1"/>
  <c r="R295" i="1"/>
  <c r="T295" i="1" s="1"/>
  <c r="P295" i="1"/>
  <c r="R294" i="1"/>
  <c r="T294" i="1" s="1"/>
  <c r="V294" i="1" s="1"/>
  <c r="P294" i="1"/>
  <c r="R293" i="1"/>
  <c r="T293" i="1" s="1"/>
  <c r="P293" i="1"/>
  <c r="R292" i="1"/>
  <c r="T292" i="1" s="1"/>
  <c r="P292" i="1"/>
  <c r="R291" i="1"/>
  <c r="T291" i="1" s="1"/>
  <c r="P291" i="1"/>
  <c r="R290" i="1"/>
  <c r="T290" i="1" s="1"/>
  <c r="P290" i="1"/>
  <c r="R289" i="1"/>
  <c r="T289" i="1" s="1"/>
  <c r="V289" i="1" s="1"/>
  <c r="P289" i="1"/>
  <c r="R288" i="1"/>
  <c r="T288" i="1" s="1"/>
  <c r="V288" i="1" s="1"/>
  <c r="X288" i="1" s="1"/>
  <c r="P288" i="1"/>
  <c r="R287" i="1"/>
  <c r="T287" i="1" s="1"/>
  <c r="P287" i="1"/>
  <c r="R286" i="1"/>
  <c r="T286" i="1" s="1"/>
  <c r="P286" i="1"/>
  <c r="R285" i="1"/>
  <c r="T285" i="1" s="1"/>
  <c r="V285" i="1" s="1"/>
  <c r="P285" i="1"/>
  <c r="R284" i="1"/>
  <c r="T284" i="1" s="1"/>
  <c r="P284" i="1"/>
  <c r="R283" i="1"/>
  <c r="T283" i="1" s="1"/>
  <c r="P283" i="1"/>
  <c r="R282" i="1"/>
  <c r="T282" i="1" s="1"/>
  <c r="P282" i="1"/>
  <c r="R281" i="1"/>
  <c r="T281" i="1" s="1"/>
  <c r="P281" i="1"/>
  <c r="R280" i="1"/>
  <c r="T280" i="1" s="1"/>
  <c r="P280" i="1"/>
  <c r="R279" i="1"/>
  <c r="T279" i="1" s="1"/>
  <c r="P279" i="1"/>
  <c r="R278" i="1"/>
  <c r="T278" i="1" s="1"/>
  <c r="P278" i="1"/>
  <c r="R277" i="1"/>
  <c r="T277" i="1" s="1"/>
  <c r="P277" i="1"/>
  <c r="R276" i="1"/>
  <c r="T276" i="1" s="1"/>
  <c r="V276" i="1" s="1"/>
  <c r="P276" i="1"/>
  <c r="R275" i="1"/>
  <c r="T275" i="1" s="1"/>
  <c r="P275" i="1"/>
  <c r="R274" i="1"/>
  <c r="T274" i="1" s="1"/>
  <c r="P274" i="1"/>
  <c r="R273" i="1"/>
  <c r="T273" i="1" s="1"/>
  <c r="P273" i="1"/>
  <c r="R272" i="1"/>
  <c r="T272" i="1" s="1"/>
  <c r="P272" i="1"/>
  <c r="R271" i="1"/>
  <c r="T271" i="1" s="1"/>
  <c r="P271" i="1"/>
  <c r="R270" i="1"/>
  <c r="T270" i="1" s="1"/>
  <c r="P270" i="1"/>
  <c r="R269" i="1"/>
  <c r="T269" i="1" s="1"/>
  <c r="V269" i="1" s="1"/>
  <c r="P269" i="1"/>
  <c r="R268" i="1"/>
  <c r="T268" i="1" s="1"/>
  <c r="P268" i="1"/>
  <c r="R267" i="1"/>
  <c r="T267" i="1" s="1"/>
  <c r="P267" i="1"/>
  <c r="R266" i="1"/>
  <c r="T266" i="1" s="1"/>
  <c r="P266" i="1"/>
  <c r="R265" i="1"/>
  <c r="T265" i="1" s="1"/>
  <c r="V265" i="1" s="1"/>
  <c r="P265" i="1"/>
  <c r="R264" i="1"/>
  <c r="T264" i="1" s="1"/>
  <c r="P264" i="1"/>
  <c r="R263" i="1"/>
  <c r="T263" i="1" s="1"/>
  <c r="P263" i="1"/>
  <c r="R262" i="1"/>
  <c r="T262" i="1" s="1"/>
  <c r="P262" i="1"/>
  <c r="R261" i="1"/>
  <c r="T261" i="1" s="1"/>
  <c r="P261" i="1"/>
  <c r="R260" i="1"/>
  <c r="T260" i="1" s="1"/>
  <c r="P260" i="1"/>
  <c r="R259" i="1"/>
  <c r="T259" i="1" s="1"/>
  <c r="V259" i="1" s="1"/>
  <c r="X259" i="1" s="1"/>
  <c r="P259" i="1"/>
  <c r="R258" i="1"/>
  <c r="T258" i="1" s="1"/>
  <c r="P258" i="1"/>
  <c r="R257" i="1"/>
  <c r="T257" i="1" s="1"/>
  <c r="P257" i="1"/>
  <c r="R256" i="1"/>
  <c r="T256" i="1" s="1"/>
  <c r="V256" i="1" s="1"/>
  <c r="X256" i="1" s="1"/>
  <c r="P256" i="1"/>
  <c r="R255" i="1"/>
  <c r="T255" i="1" s="1"/>
  <c r="P255" i="1"/>
  <c r="R254" i="1"/>
  <c r="T254" i="1" s="1"/>
  <c r="P254" i="1"/>
  <c r="R253" i="1"/>
  <c r="T253" i="1" s="1"/>
  <c r="V253" i="1" s="1"/>
  <c r="P253" i="1"/>
  <c r="R252" i="1"/>
  <c r="T252" i="1" s="1"/>
  <c r="P252" i="1"/>
  <c r="R251" i="1"/>
  <c r="T251" i="1" s="1"/>
  <c r="P251" i="1"/>
  <c r="R250" i="1"/>
  <c r="T250" i="1" s="1"/>
  <c r="P250" i="1"/>
  <c r="R249" i="1"/>
  <c r="T249" i="1" s="1"/>
  <c r="P249" i="1"/>
  <c r="R248" i="1"/>
  <c r="T248" i="1" s="1"/>
  <c r="P248" i="1"/>
  <c r="R247" i="1"/>
  <c r="T247" i="1" s="1"/>
  <c r="V247" i="1" s="1"/>
  <c r="X247" i="1" s="1"/>
  <c r="P247" i="1"/>
  <c r="R246" i="1"/>
  <c r="T246" i="1" s="1"/>
  <c r="P246" i="1"/>
  <c r="R245" i="1"/>
  <c r="T245" i="1" s="1"/>
  <c r="P245" i="1"/>
  <c r="R244" i="1"/>
  <c r="T244" i="1" s="1"/>
  <c r="V244" i="1" s="1"/>
  <c r="P244" i="1"/>
  <c r="R243" i="1"/>
  <c r="T243" i="1" s="1"/>
  <c r="P243" i="1"/>
  <c r="R242" i="1"/>
  <c r="T242" i="1" s="1"/>
  <c r="P242" i="1"/>
  <c r="R241" i="1"/>
  <c r="T241" i="1" s="1"/>
  <c r="V241" i="1" s="1"/>
  <c r="P241" i="1"/>
  <c r="R240" i="1"/>
  <c r="T240" i="1" s="1"/>
  <c r="P240" i="1"/>
  <c r="R239" i="1"/>
  <c r="T239" i="1" s="1"/>
  <c r="P239" i="1"/>
  <c r="R238" i="1"/>
  <c r="T238" i="1" s="1"/>
  <c r="P238" i="1"/>
  <c r="R237" i="1"/>
  <c r="T237" i="1" s="1"/>
  <c r="P237" i="1"/>
  <c r="R236" i="1"/>
  <c r="T236" i="1" s="1"/>
  <c r="P236" i="1"/>
  <c r="R235" i="1"/>
  <c r="T235" i="1" s="1"/>
  <c r="V235" i="1" s="1"/>
  <c r="P235" i="1"/>
  <c r="R234" i="1"/>
  <c r="T234" i="1" s="1"/>
  <c r="V234" i="1" s="1"/>
  <c r="P234" i="1"/>
  <c r="R233" i="1"/>
  <c r="T233" i="1" s="1"/>
  <c r="P233" i="1"/>
  <c r="R232" i="1"/>
  <c r="T232" i="1" s="1"/>
  <c r="P232" i="1"/>
  <c r="R231" i="1"/>
  <c r="T231" i="1" s="1"/>
  <c r="P231" i="1"/>
  <c r="R230" i="1"/>
  <c r="T230" i="1" s="1"/>
  <c r="P230" i="1"/>
  <c r="R229" i="1"/>
  <c r="T229" i="1" s="1"/>
  <c r="V229" i="1" s="1"/>
  <c r="P229" i="1"/>
  <c r="R228" i="1"/>
  <c r="T228" i="1" s="1"/>
  <c r="P228" i="1"/>
  <c r="R227" i="1"/>
  <c r="T227" i="1" s="1"/>
  <c r="P227" i="1"/>
  <c r="R226" i="1"/>
  <c r="T226" i="1" s="1"/>
  <c r="P226" i="1"/>
  <c r="R225" i="1"/>
  <c r="T225" i="1" s="1"/>
  <c r="P225" i="1"/>
  <c r="R224" i="1"/>
  <c r="T224" i="1" s="1"/>
  <c r="P224" i="1"/>
  <c r="R223" i="1"/>
  <c r="T223" i="1" s="1"/>
  <c r="P223" i="1"/>
  <c r="R222" i="1"/>
  <c r="T222" i="1" s="1"/>
  <c r="P222" i="1"/>
  <c r="R221" i="1"/>
  <c r="T221" i="1" s="1"/>
  <c r="P221" i="1"/>
  <c r="R220" i="1"/>
  <c r="T220" i="1" s="1"/>
  <c r="P220" i="1"/>
  <c r="R219" i="1"/>
  <c r="T219" i="1" s="1"/>
  <c r="P219" i="1"/>
  <c r="R218" i="1"/>
  <c r="T218" i="1" s="1"/>
  <c r="P218" i="1"/>
  <c r="R217" i="1"/>
  <c r="T217" i="1" s="1"/>
  <c r="V217" i="1" s="1"/>
  <c r="P217" i="1"/>
  <c r="R216" i="1"/>
  <c r="T216" i="1" s="1"/>
  <c r="P216" i="1"/>
  <c r="R215" i="1"/>
  <c r="T215" i="1" s="1"/>
  <c r="V215" i="1" s="1"/>
  <c r="X215" i="1" s="1"/>
  <c r="P215" i="1"/>
  <c r="R214" i="1"/>
  <c r="T214" i="1" s="1"/>
  <c r="P214" i="1"/>
  <c r="R213" i="1"/>
  <c r="T213" i="1" s="1"/>
  <c r="P213" i="1"/>
  <c r="R212" i="1"/>
  <c r="T212" i="1" s="1"/>
  <c r="P212" i="1"/>
  <c r="R211" i="1"/>
  <c r="T211" i="1" s="1"/>
  <c r="P211" i="1"/>
  <c r="R210" i="1"/>
  <c r="T210" i="1" s="1"/>
  <c r="P210" i="1"/>
  <c r="R209" i="1"/>
  <c r="T209" i="1" s="1"/>
  <c r="P209" i="1"/>
  <c r="R208" i="1"/>
  <c r="T208" i="1" s="1"/>
  <c r="P208" i="1"/>
  <c r="R207" i="1"/>
  <c r="T207" i="1" s="1"/>
  <c r="P207" i="1"/>
  <c r="R206" i="1"/>
  <c r="T206" i="1" s="1"/>
  <c r="V206" i="1" s="1"/>
  <c r="X206" i="1" s="1"/>
  <c r="P206" i="1"/>
  <c r="R205" i="1"/>
  <c r="T205" i="1" s="1"/>
  <c r="V205" i="1" s="1"/>
  <c r="P205" i="1"/>
  <c r="R204" i="1"/>
  <c r="T204" i="1" s="1"/>
  <c r="P204" i="1"/>
  <c r="R203" i="1"/>
  <c r="T203" i="1" s="1"/>
  <c r="V203" i="1" s="1"/>
  <c r="X203" i="1" s="1"/>
  <c r="P203" i="1"/>
  <c r="R202" i="1"/>
  <c r="T202" i="1" s="1"/>
  <c r="P202" i="1"/>
  <c r="R201" i="1"/>
  <c r="T201" i="1" s="1"/>
  <c r="P201" i="1"/>
  <c r="R200" i="1"/>
  <c r="T200" i="1" s="1"/>
  <c r="P200" i="1"/>
  <c r="R199" i="1"/>
  <c r="T199" i="1" s="1"/>
  <c r="P199" i="1"/>
  <c r="R198" i="1"/>
  <c r="T198" i="1" s="1"/>
  <c r="P198" i="1"/>
  <c r="R197" i="1"/>
  <c r="T197" i="1" s="1"/>
  <c r="V197" i="1" s="1"/>
  <c r="P197" i="1"/>
  <c r="R196" i="1"/>
  <c r="T196" i="1" s="1"/>
  <c r="P196" i="1"/>
  <c r="R195" i="1"/>
  <c r="T195" i="1" s="1"/>
  <c r="P195" i="1"/>
  <c r="R194" i="1"/>
  <c r="T194" i="1" s="1"/>
  <c r="V194" i="1" s="1"/>
  <c r="X194" i="1" s="1"/>
  <c r="P194" i="1"/>
  <c r="R193" i="1"/>
  <c r="T193" i="1" s="1"/>
  <c r="V193" i="1" s="1"/>
  <c r="P193" i="1"/>
  <c r="R192" i="1"/>
  <c r="T192" i="1" s="1"/>
  <c r="P192" i="1"/>
  <c r="R191" i="1"/>
  <c r="T191" i="1" s="1"/>
  <c r="V191" i="1" s="1"/>
  <c r="X191" i="1" s="1"/>
  <c r="P191" i="1"/>
  <c r="R190" i="1"/>
  <c r="T190" i="1" s="1"/>
  <c r="P190" i="1"/>
  <c r="R189" i="1"/>
  <c r="T189" i="1" s="1"/>
  <c r="P189" i="1"/>
  <c r="R188" i="1"/>
  <c r="T188" i="1" s="1"/>
  <c r="P188" i="1"/>
  <c r="R187" i="1"/>
  <c r="T187" i="1" s="1"/>
  <c r="P187" i="1"/>
  <c r="R186" i="1"/>
  <c r="T186" i="1" s="1"/>
  <c r="P186" i="1"/>
  <c r="R185" i="1"/>
  <c r="T185" i="1" s="1"/>
  <c r="P185" i="1"/>
  <c r="R184" i="1"/>
  <c r="T184" i="1" s="1"/>
  <c r="P184" i="1"/>
  <c r="R183" i="1"/>
  <c r="T183" i="1" s="1"/>
  <c r="P183" i="1"/>
  <c r="R182" i="1"/>
  <c r="T182" i="1" s="1"/>
  <c r="V182" i="1" s="1"/>
  <c r="P182" i="1"/>
  <c r="R181" i="1"/>
  <c r="T181" i="1" s="1"/>
  <c r="V181" i="1" s="1"/>
  <c r="P181" i="1"/>
  <c r="R180" i="1"/>
  <c r="T180" i="1" s="1"/>
  <c r="P180" i="1"/>
  <c r="R179" i="1"/>
  <c r="T179" i="1" s="1"/>
  <c r="P179" i="1"/>
  <c r="R178" i="1"/>
  <c r="T178" i="1" s="1"/>
  <c r="P178" i="1"/>
  <c r="R177" i="1"/>
  <c r="T177" i="1" s="1"/>
  <c r="P177" i="1"/>
  <c r="R176" i="1"/>
  <c r="T176" i="1" s="1"/>
  <c r="P176" i="1"/>
  <c r="R175" i="1"/>
  <c r="T175" i="1" s="1"/>
  <c r="P175" i="1"/>
  <c r="R174" i="1"/>
  <c r="T174" i="1" s="1"/>
  <c r="V174" i="1" s="1"/>
  <c r="X174" i="1" s="1"/>
  <c r="P174" i="1"/>
  <c r="T173" i="1"/>
  <c r="R173" i="1"/>
  <c r="P173" i="1"/>
  <c r="R172" i="1"/>
  <c r="T172" i="1" s="1"/>
  <c r="P172" i="1"/>
  <c r="R171" i="1"/>
  <c r="T171" i="1" s="1"/>
  <c r="P171" i="1"/>
  <c r="R170" i="1"/>
  <c r="T170" i="1" s="1"/>
  <c r="P170" i="1"/>
  <c r="R169" i="1"/>
  <c r="T169" i="1" s="1"/>
  <c r="V169" i="1" s="1"/>
  <c r="P169" i="1"/>
  <c r="R168" i="1"/>
  <c r="T168" i="1" s="1"/>
  <c r="P168" i="1"/>
  <c r="R167" i="1"/>
  <c r="T167" i="1" s="1"/>
  <c r="P167" i="1"/>
  <c r="R166" i="1"/>
  <c r="T166" i="1" s="1"/>
  <c r="P166" i="1"/>
  <c r="R165" i="1"/>
  <c r="T165" i="1" s="1"/>
  <c r="P165" i="1"/>
  <c r="R164" i="1"/>
  <c r="T164" i="1" s="1"/>
  <c r="P164" i="1"/>
  <c r="R163" i="1"/>
  <c r="T163" i="1" s="1"/>
  <c r="P163" i="1"/>
  <c r="V162" i="1"/>
  <c r="R162" i="1"/>
  <c r="T162" i="1" s="1"/>
  <c r="P162" i="1"/>
  <c r="R161" i="1"/>
  <c r="T161" i="1" s="1"/>
  <c r="P161" i="1"/>
  <c r="R160" i="1"/>
  <c r="T160" i="1" s="1"/>
  <c r="P160" i="1"/>
  <c r="R159" i="1"/>
  <c r="T159" i="1" s="1"/>
  <c r="P159" i="1"/>
  <c r="R158" i="1"/>
  <c r="T158" i="1" s="1"/>
  <c r="P158" i="1"/>
  <c r="R157" i="1"/>
  <c r="T157" i="1" s="1"/>
  <c r="V157" i="1" s="1"/>
  <c r="P157" i="1"/>
  <c r="R156" i="1"/>
  <c r="T156" i="1" s="1"/>
  <c r="P156" i="1"/>
  <c r="R155" i="1"/>
  <c r="T155" i="1" s="1"/>
  <c r="P155" i="1"/>
  <c r="R154" i="1"/>
  <c r="T154" i="1" s="1"/>
  <c r="P154" i="1"/>
  <c r="R153" i="1"/>
  <c r="T153" i="1" s="1"/>
  <c r="P153" i="1"/>
  <c r="R152" i="1"/>
  <c r="T152" i="1" s="1"/>
  <c r="P152" i="1"/>
  <c r="R151" i="1"/>
  <c r="T151" i="1" s="1"/>
  <c r="P151" i="1"/>
  <c r="R150" i="1"/>
  <c r="T150" i="1" s="1"/>
  <c r="P150" i="1"/>
  <c r="R149" i="1"/>
  <c r="T149" i="1" s="1"/>
  <c r="P149" i="1"/>
  <c r="R148" i="1"/>
  <c r="T148" i="1" s="1"/>
  <c r="P148" i="1"/>
  <c r="R147" i="1"/>
  <c r="T147" i="1" s="1"/>
  <c r="P147" i="1"/>
  <c r="R146" i="1"/>
  <c r="T146" i="1" s="1"/>
  <c r="P146" i="1"/>
  <c r="R145" i="1"/>
  <c r="T145" i="1" s="1"/>
  <c r="V145" i="1" s="1"/>
  <c r="P145" i="1"/>
  <c r="R144" i="1"/>
  <c r="T144" i="1" s="1"/>
  <c r="V144" i="1" s="1"/>
  <c r="X144" i="1" s="1"/>
  <c r="P144" i="1"/>
  <c r="R143" i="1"/>
  <c r="T143" i="1" s="1"/>
  <c r="P143" i="1"/>
  <c r="R142" i="1"/>
  <c r="T142" i="1" s="1"/>
  <c r="P142" i="1"/>
  <c r="R141" i="1"/>
  <c r="T141" i="1" s="1"/>
  <c r="V141" i="1" s="1"/>
  <c r="P141" i="1"/>
  <c r="R140" i="1"/>
  <c r="T140" i="1" s="1"/>
  <c r="P140" i="1"/>
  <c r="R139" i="1"/>
  <c r="T139" i="1" s="1"/>
  <c r="P139" i="1"/>
  <c r="R138" i="1"/>
  <c r="T138" i="1" s="1"/>
  <c r="V138" i="1" s="1"/>
  <c r="X138" i="1" s="1"/>
  <c r="P138" i="1"/>
  <c r="R137" i="1"/>
  <c r="T137" i="1" s="1"/>
  <c r="P137" i="1"/>
  <c r="R136" i="1"/>
  <c r="T136" i="1" s="1"/>
  <c r="P136" i="1"/>
  <c r="R135" i="1"/>
  <c r="T135" i="1" s="1"/>
  <c r="P135" i="1"/>
  <c r="R134" i="1"/>
  <c r="T134" i="1" s="1"/>
  <c r="P134" i="1"/>
  <c r="R133" i="1"/>
  <c r="T133" i="1" s="1"/>
  <c r="V133" i="1" s="1"/>
  <c r="P133" i="1"/>
  <c r="R132" i="1"/>
  <c r="T132" i="1" s="1"/>
  <c r="V132" i="1" s="1"/>
  <c r="X132" i="1" s="1"/>
  <c r="P132" i="1"/>
  <c r="R131" i="1"/>
  <c r="T131" i="1" s="1"/>
  <c r="P131" i="1"/>
  <c r="R130" i="1"/>
  <c r="T130" i="1" s="1"/>
  <c r="P130" i="1"/>
  <c r="R129" i="1"/>
  <c r="T129" i="1" s="1"/>
  <c r="V129" i="1" s="1"/>
  <c r="P129" i="1"/>
  <c r="R128" i="1"/>
  <c r="T128" i="1" s="1"/>
  <c r="P128" i="1"/>
  <c r="R127" i="1"/>
  <c r="T127" i="1" s="1"/>
  <c r="P127" i="1"/>
  <c r="V126" i="1"/>
  <c r="X126" i="1" s="1"/>
  <c r="R126" i="1"/>
  <c r="T126" i="1" s="1"/>
  <c r="P126" i="1"/>
  <c r="R125" i="1"/>
  <c r="T125" i="1" s="1"/>
  <c r="P125" i="1"/>
  <c r="R124" i="1"/>
  <c r="T124" i="1" s="1"/>
  <c r="P124" i="1"/>
  <c r="R123" i="1"/>
  <c r="T123" i="1" s="1"/>
  <c r="P123" i="1"/>
  <c r="R122" i="1"/>
  <c r="T122" i="1" s="1"/>
  <c r="P122" i="1"/>
  <c r="R121" i="1"/>
  <c r="T121" i="1" s="1"/>
  <c r="V121" i="1" s="1"/>
  <c r="P121" i="1"/>
  <c r="R120" i="1"/>
  <c r="T120" i="1" s="1"/>
  <c r="V120" i="1" s="1"/>
  <c r="X120" i="1" s="1"/>
  <c r="P120" i="1"/>
  <c r="R119" i="1"/>
  <c r="T119" i="1" s="1"/>
  <c r="P119" i="1"/>
  <c r="R118" i="1"/>
  <c r="T118" i="1" s="1"/>
  <c r="P118" i="1"/>
  <c r="R117" i="1"/>
  <c r="T117" i="1" s="1"/>
  <c r="V117" i="1" s="1"/>
  <c r="P117" i="1"/>
  <c r="R116" i="1"/>
  <c r="T116" i="1" s="1"/>
  <c r="P116" i="1"/>
  <c r="R115" i="1"/>
  <c r="T115" i="1" s="1"/>
  <c r="P115" i="1"/>
  <c r="R114" i="1"/>
  <c r="T114" i="1" s="1"/>
  <c r="V114" i="1" s="1"/>
  <c r="X114" i="1" s="1"/>
  <c r="P114" i="1"/>
  <c r="R113" i="1"/>
  <c r="T113" i="1" s="1"/>
  <c r="P113" i="1"/>
  <c r="R112" i="1"/>
  <c r="T112" i="1" s="1"/>
  <c r="P112" i="1"/>
  <c r="R111" i="1"/>
  <c r="T111" i="1" s="1"/>
  <c r="P111" i="1"/>
  <c r="R110" i="1"/>
  <c r="T110" i="1" s="1"/>
  <c r="P110" i="1"/>
  <c r="R109" i="1"/>
  <c r="T109" i="1" s="1"/>
  <c r="P109" i="1"/>
  <c r="R108" i="1"/>
  <c r="T108" i="1" s="1"/>
  <c r="V108" i="1" s="1"/>
  <c r="P108" i="1"/>
  <c r="R107" i="1"/>
  <c r="T107" i="1" s="1"/>
  <c r="P107" i="1"/>
  <c r="R106" i="1"/>
  <c r="T106" i="1" s="1"/>
  <c r="P106" i="1"/>
  <c r="R105" i="1"/>
  <c r="T105" i="1" s="1"/>
  <c r="P105" i="1"/>
  <c r="R104" i="1"/>
  <c r="T104" i="1" s="1"/>
  <c r="P104" i="1"/>
  <c r="R103" i="1"/>
  <c r="T103" i="1" s="1"/>
  <c r="P103" i="1"/>
  <c r="R102" i="1"/>
  <c r="T102" i="1" s="1"/>
  <c r="P102" i="1"/>
  <c r="R101" i="1"/>
  <c r="T101" i="1" s="1"/>
  <c r="P101" i="1"/>
  <c r="R100" i="1"/>
  <c r="T100" i="1" s="1"/>
  <c r="P100" i="1"/>
  <c r="R99" i="1"/>
  <c r="T99" i="1" s="1"/>
  <c r="P99" i="1"/>
  <c r="R98" i="1"/>
  <c r="T98" i="1" s="1"/>
  <c r="P98" i="1"/>
  <c r="R97" i="1"/>
  <c r="T97" i="1" s="1"/>
  <c r="V97" i="1" s="1"/>
  <c r="P97" i="1"/>
  <c r="R96" i="1"/>
  <c r="T96" i="1" s="1"/>
  <c r="P96" i="1"/>
  <c r="R95" i="1"/>
  <c r="T95" i="1" s="1"/>
  <c r="V95" i="1" s="1"/>
  <c r="P95" i="1"/>
  <c r="R94" i="1"/>
  <c r="T94" i="1" s="1"/>
  <c r="P94" i="1"/>
  <c r="R93" i="1"/>
  <c r="T93" i="1" s="1"/>
  <c r="P93" i="1"/>
  <c r="R92" i="1"/>
  <c r="T92" i="1" s="1"/>
  <c r="P92" i="1"/>
  <c r="R91" i="1"/>
  <c r="T91" i="1" s="1"/>
  <c r="P91" i="1"/>
  <c r="R90" i="1"/>
  <c r="T90" i="1" s="1"/>
  <c r="V90" i="1" s="1"/>
  <c r="X90" i="1" s="1"/>
  <c r="P90" i="1"/>
  <c r="R89" i="1"/>
  <c r="T89" i="1" s="1"/>
  <c r="P89" i="1"/>
  <c r="R88" i="1"/>
  <c r="T88" i="1" s="1"/>
  <c r="V88" i="1" s="1"/>
  <c r="X88" i="1" s="1"/>
  <c r="P88" i="1"/>
  <c r="R87" i="1"/>
  <c r="T87" i="1" s="1"/>
  <c r="P87" i="1"/>
  <c r="R86" i="1"/>
  <c r="T86" i="1" s="1"/>
  <c r="P86" i="1"/>
  <c r="R85" i="1"/>
  <c r="T85" i="1" s="1"/>
  <c r="V85" i="1" s="1"/>
  <c r="P85" i="1"/>
  <c r="R84" i="1"/>
  <c r="T84" i="1" s="1"/>
  <c r="P84" i="1"/>
  <c r="R83" i="1"/>
  <c r="T83" i="1" s="1"/>
  <c r="P83" i="1"/>
  <c r="R82" i="1"/>
  <c r="T82" i="1" s="1"/>
  <c r="P82" i="1"/>
  <c r="R81" i="1"/>
  <c r="T81" i="1" s="1"/>
  <c r="P81" i="1"/>
  <c r="R80" i="1"/>
  <c r="T80" i="1" s="1"/>
  <c r="P80" i="1"/>
  <c r="R79" i="1"/>
  <c r="T79" i="1" s="1"/>
  <c r="P79" i="1"/>
  <c r="R78" i="1"/>
  <c r="T78" i="1" s="1"/>
  <c r="P78" i="1"/>
  <c r="R77" i="1"/>
  <c r="T77" i="1" s="1"/>
  <c r="P77" i="1"/>
  <c r="R76" i="1"/>
  <c r="T76" i="1" s="1"/>
  <c r="V76" i="1" s="1"/>
  <c r="P76" i="1"/>
  <c r="R75" i="1"/>
  <c r="T75" i="1" s="1"/>
  <c r="P75" i="1"/>
  <c r="R74" i="1"/>
  <c r="T74" i="1" s="1"/>
  <c r="P74" i="1"/>
  <c r="R73" i="1"/>
  <c r="T73" i="1" s="1"/>
  <c r="V73" i="1" s="1"/>
  <c r="P73" i="1"/>
  <c r="R72" i="1"/>
  <c r="T72" i="1" s="1"/>
  <c r="P72" i="1"/>
  <c r="R71" i="1"/>
  <c r="T71" i="1" s="1"/>
  <c r="P71" i="1"/>
  <c r="R70" i="1"/>
  <c r="T70" i="1" s="1"/>
  <c r="P70" i="1"/>
  <c r="R69" i="1"/>
  <c r="T69" i="1" s="1"/>
  <c r="P69" i="1"/>
  <c r="R68" i="1"/>
  <c r="T68" i="1" s="1"/>
  <c r="P68" i="1"/>
  <c r="R67" i="1"/>
  <c r="T67" i="1" s="1"/>
  <c r="P67" i="1"/>
  <c r="R66" i="1"/>
  <c r="T66" i="1" s="1"/>
  <c r="V66" i="1" s="1"/>
  <c r="X66" i="1" s="1"/>
  <c r="P66" i="1"/>
  <c r="R65" i="1"/>
  <c r="T65" i="1" s="1"/>
  <c r="P65" i="1"/>
  <c r="R64" i="1"/>
  <c r="T64" i="1" s="1"/>
  <c r="P64" i="1"/>
  <c r="R63" i="1"/>
  <c r="T63" i="1" s="1"/>
  <c r="P63" i="1"/>
  <c r="R62" i="1"/>
  <c r="T62" i="1" s="1"/>
  <c r="P62" i="1"/>
  <c r="R61" i="1"/>
  <c r="T61" i="1" s="1"/>
  <c r="V61" i="1" s="1"/>
  <c r="P61" i="1"/>
  <c r="R60" i="1"/>
  <c r="T60" i="1" s="1"/>
  <c r="P60" i="1"/>
  <c r="R59" i="1"/>
  <c r="T59" i="1" s="1"/>
  <c r="P59" i="1"/>
  <c r="R58" i="1"/>
  <c r="T58" i="1" s="1"/>
  <c r="P58" i="1"/>
  <c r="R57" i="1"/>
  <c r="T57" i="1" s="1"/>
  <c r="P57" i="1"/>
  <c r="R56" i="1"/>
  <c r="T56" i="1" s="1"/>
  <c r="P56" i="1"/>
  <c r="X55" i="1"/>
  <c r="R55" i="1"/>
  <c r="T55" i="1" s="1"/>
  <c r="V55" i="1" s="1"/>
  <c r="P55" i="1"/>
  <c r="R54" i="1"/>
  <c r="T54" i="1" s="1"/>
  <c r="V54" i="1" s="1"/>
  <c r="X54" i="1" s="1"/>
  <c r="P54" i="1"/>
  <c r="R53" i="1"/>
  <c r="T53" i="1" s="1"/>
  <c r="P53" i="1"/>
  <c r="R52" i="1"/>
  <c r="T52" i="1" s="1"/>
  <c r="P52" i="1"/>
  <c r="R51" i="1"/>
  <c r="T51" i="1" s="1"/>
  <c r="P51" i="1"/>
  <c r="R50" i="1"/>
  <c r="T50" i="1" s="1"/>
  <c r="P50" i="1"/>
  <c r="R49" i="1"/>
  <c r="T49" i="1" s="1"/>
  <c r="V49" i="1" s="1"/>
  <c r="P49" i="1"/>
  <c r="R48" i="1"/>
  <c r="T48" i="1" s="1"/>
  <c r="P48" i="1"/>
  <c r="R47" i="1"/>
  <c r="T47" i="1" s="1"/>
  <c r="V47" i="1" s="1"/>
  <c r="X47" i="1" s="1"/>
  <c r="P47" i="1"/>
  <c r="R46" i="1"/>
  <c r="T46" i="1" s="1"/>
  <c r="P46" i="1"/>
  <c r="R45" i="1"/>
  <c r="T45" i="1" s="1"/>
  <c r="P45" i="1"/>
  <c r="R44" i="1"/>
  <c r="T44" i="1" s="1"/>
  <c r="P44" i="1"/>
  <c r="T43" i="1"/>
  <c r="R43" i="1"/>
  <c r="P43" i="1"/>
  <c r="R42" i="1"/>
  <c r="T42" i="1" s="1"/>
  <c r="V42" i="1" s="1"/>
  <c r="X42" i="1" s="1"/>
  <c r="P42" i="1"/>
  <c r="R41" i="1"/>
  <c r="T41" i="1" s="1"/>
  <c r="V41" i="1" s="1"/>
  <c r="P41" i="1"/>
  <c r="R40" i="1"/>
  <c r="T40" i="1" s="1"/>
  <c r="P40" i="1"/>
  <c r="R39" i="1"/>
  <c r="T39" i="1" s="1"/>
  <c r="P39" i="1"/>
  <c r="R38" i="1"/>
  <c r="T38" i="1" s="1"/>
  <c r="P38" i="1"/>
  <c r="R37" i="1"/>
  <c r="T37" i="1" s="1"/>
  <c r="V37" i="1" s="1"/>
  <c r="P37" i="1"/>
  <c r="R36" i="1"/>
  <c r="T36" i="1" s="1"/>
  <c r="P36" i="1"/>
  <c r="R35" i="1"/>
  <c r="T35" i="1" s="1"/>
  <c r="V35" i="1" s="1"/>
  <c r="X35" i="1" s="1"/>
  <c r="P35" i="1"/>
  <c r="R34" i="1"/>
  <c r="T34" i="1" s="1"/>
  <c r="P34" i="1"/>
  <c r="R33" i="1"/>
  <c r="T33" i="1" s="1"/>
  <c r="P33" i="1"/>
  <c r="R32" i="1"/>
  <c r="T32" i="1" s="1"/>
  <c r="P32" i="1"/>
  <c r="R31" i="1"/>
  <c r="T31" i="1" s="1"/>
  <c r="P31" i="1"/>
  <c r="R30" i="1"/>
  <c r="T30" i="1" s="1"/>
  <c r="V30" i="1" s="1"/>
  <c r="X30" i="1" s="1"/>
  <c r="P30" i="1"/>
  <c r="R29" i="1"/>
  <c r="T29" i="1" s="1"/>
  <c r="V29" i="1" s="1"/>
  <c r="P29" i="1"/>
  <c r="R28" i="1"/>
  <c r="T28" i="1" s="1"/>
  <c r="P28" i="1"/>
  <c r="R27" i="1"/>
  <c r="T27" i="1" s="1"/>
  <c r="P27" i="1"/>
  <c r="R26" i="1"/>
  <c r="T26" i="1" s="1"/>
  <c r="V26" i="1" s="1"/>
  <c r="X26" i="1" s="1"/>
  <c r="P26" i="1"/>
  <c r="R25" i="1"/>
  <c r="T25" i="1" s="1"/>
  <c r="V25" i="1" s="1"/>
  <c r="P25" i="1"/>
  <c r="R24" i="1"/>
  <c r="T24" i="1" s="1"/>
  <c r="P24" i="1"/>
  <c r="R23" i="1"/>
  <c r="T23" i="1" s="1"/>
  <c r="P23" i="1"/>
  <c r="R22" i="1"/>
  <c r="T22" i="1" s="1"/>
  <c r="P22" i="1"/>
  <c r="R21" i="1"/>
  <c r="T21" i="1" s="1"/>
  <c r="P21" i="1"/>
  <c r="R20" i="1"/>
  <c r="T20" i="1" s="1"/>
  <c r="P20" i="1"/>
  <c r="R19" i="1"/>
  <c r="T19" i="1" s="1"/>
  <c r="P19" i="1"/>
  <c r="R18" i="1"/>
  <c r="T18" i="1" s="1"/>
  <c r="V18" i="1" s="1"/>
  <c r="X18" i="1" s="1"/>
  <c r="P18" i="1"/>
  <c r="R17" i="1"/>
  <c r="T17" i="1" s="1"/>
  <c r="P17" i="1"/>
  <c r="R16" i="1"/>
  <c r="T16" i="1" s="1"/>
  <c r="P16" i="1"/>
  <c r="R15" i="1"/>
  <c r="T15" i="1" s="1"/>
  <c r="P15" i="1"/>
  <c r="R14" i="1"/>
  <c r="T14" i="1" s="1"/>
  <c r="V14" i="1" s="1"/>
  <c r="P14" i="1"/>
  <c r="R13" i="1"/>
  <c r="T13" i="1" s="1"/>
  <c r="V13" i="1" s="1"/>
  <c r="P13" i="1"/>
  <c r="R12" i="1"/>
  <c r="T12" i="1" s="1"/>
  <c r="P12" i="1"/>
  <c r="R11" i="1"/>
  <c r="T11" i="1" s="1"/>
  <c r="P11" i="1"/>
  <c r="R10" i="1"/>
  <c r="T10" i="1" s="1"/>
  <c r="P10" i="1"/>
  <c r="R9" i="1"/>
  <c r="T9" i="1" s="1"/>
  <c r="P9" i="1"/>
  <c r="R8" i="1"/>
  <c r="T8" i="1" s="1"/>
  <c r="P8" i="1"/>
  <c r="R7" i="1"/>
  <c r="T7" i="1" s="1"/>
  <c r="P7" i="1"/>
  <c r="R6" i="1"/>
  <c r="T6" i="1" s="1"/>
  <c r="P6" i="1"/>
  <c r="R5" i="1"/>
  <c r="T5" i="1" s="1"/>
  <c r="P5" i="1"/>
  <c r="R4" i="1"/>
  <c r="T4" i="1" s="1"/>
  <c r="P4" i="1"/>
  <c r="R3" i="1"/>
  <c r="T3" i="1" s="1"/>
  <c r="P3" i="1"/>
  <c r="R2" i="1"/>
  <c r="T2" i="1" s="1"/>
  <c r="V2" i="1" s="1"/>
  <c r="P2" i="1"/>
  <c r="G10" i="3" l="1"/>
  <c r="H10" i="3" s="1"/>
  <c r="I10" i="3" s="1"/>
  <c r="J10" i="3" s="1"/>
  <c r="K10" i="3" s="1"/>
  <c r="I28" i="3" s="1"/>
  <c r="C28" i="3"/>
  <c r="F19" i="3"/>
  <c r="G9" i="3"/>
  <c r="H9" i="3" s="1"/>
  <c r="I9" i="3" s="1"/>
  <c r="F18" i="3"/>
  <c r="G18" i="3" s="1"/>
  <c r="H18" i="3" s="1"/>
  <c r="I18" i="3" s="1"/>
  <c r="J26" i="3"/>
  <c r="E26" i="3"/>
  <c r="C26" i="3"/>
  <c r="I26" i="3"/>
  <c r="H26" i="3"/>
  <c r="F17" i="3"/>
  <c r="G17" i="3" s="1"/>
  <c r="H17" i="3" s="1"/>
  <c r="I17" i="3" s="1"/>
  <c r="J17" i="3" s="1"/>
  <c r="K17" i="3" s="1"/>
  <c r="D26" i="3"/>
  <c r="D25" i="3"/>
  <c r="X762" i="1"/>
  <c r="X957" i="1"/>
  <c r="X971" i="1"/>
  <c r="X508" i="1"/>
  <c r="V849" i="1"/>
  <c r="X849" i="1"/>
  <c r="X73" i="1"/>
  <c r="X129" i="1"/>
  <c r="X229" i="1"/>
  <c r="X97" i="1"/>
  <c r="X241" i="1"/>
  <c r="X411" i="1"/>
  <c r="X487" i="1"/>
  <c r="X689" i="1"/>
  <c r="X297" i="1"/>
  <c r="X406" i="1"/>
  <c r="X456" i="1"/>
  <c r="X472" i="1"/>
  <c r="X1012" i="1"/>
  <c r="X478" i="1"/>
  <c r="X544" i="1"/>
  <c r="X205" i="1"/>
  <c r="X817" i="1"/>
  <c r="V150" i="1"/>
  <c r="X150" i="1" s="1"/>
  <c r="X529" i="1"/>
  <c r="X162" i="1"/>
  <c r="X541" i="1"/>
  <c r="V880" i="1"/>
  <c r="X880" i="1" s="1"/>
  <c r="V903" i="1"/>
  <c r="X903" i="1" s="1"/>
  <c r="V740" i="1"/>
  <c r="X740" i="1" s="1"/>
  <c r="V425" i="1"/>
  <c r="X425" i="1" s="1"/>
  <c r="V167" i="1"/>
  <c r="X167" i="1" s="1"/>
  <c r="V612" i="1"/>
  <c r="X612" i="1" s="1"/>
  <c r="V592" i="1"/>
  <c r="X592" i="1" s="1"/>
  <c r="V831" i="1"/>
  <c r="X831" i="1" s="1"/>
  <c r="X102" i="1"/>
  <c r="V1002" i="1"/>
  <c r="X1002" i="1" s="1"/>
  <c r="V959" i="1"/>
  <c r="X959" i="1"/>
  <c r="V153" i="1"/>
  <c r="X153" i="1" s="1"/>
  <c r="V473" i="1"/>
  <c r="X473" i="1"/>
  <c r="V360" i="1"/>
  <c r="X360" i="1" s="1"/>
  <c r="V419" i="1"/>
  <c r="X419" i="1" s="1"/>
  <c r="V545" i="1"/>
  <c r="X545" i="1"/>
  <c r="V911" i="1"/>
  <c r="X911" i="1" s="1"/>
  <c r="X376" i="1"/>
  <c r="V376" i="1"/>
  <c r="V496" i="1"/>
  <c r="X496" i="1" s="1"/>
  <c r="V590" i="1"/>
  <c r="X590" i="1" s="1"/>
  <c r="V951" i="1"/>
  <c r="X951" i="1" s="1"/>
  <c r="V78" i="1"/>
  <c r="X78" i="1" s="1"/>
  <c r="V640" i="1"/>
  <c r="X640" i="1" s="1"/>
  <c r="V651" i="1"/>
  <c r="X651" i="1" s="1"/>
  <c r="V631" i="1"/>
  <c r="X631" i="1" s="1"/>
  <c r="V521" i="1"/>
  <c r="X521" i="1"/>
  <c r="V712" i="1"/>
  <c r="X712" i="1" s="1"/>
  <c r="V820" i="1"/>
  <c r="X820" i="1" s="1"/>
  <c r="V664" i="1"/>
  <c r="X664" i="1" s="1"/>
  <c r="V485" i="1"/>
  <c r="X485" i="1" s="1"/>
  <c r="V23" i="1"/>
  <c r="X23" i="1" s="1"/>
  <c r="V67" i="1"/>
  <c r="X67" i="1"/>
  <c r="V323" i="1"/>
  <c r="X323" i="1" s="1"/>
  <c r="V863" i="1"/>
  <c r="X863" i="1" s="1"/>
  <c r="V616" i="1"/>
  <c r="X616" i="1" s="1"/>
  <c r="V517" i="1"/>
  <c r="X517" i="1"/>
  <c r="V660" i="1"/>
  <c r="X660" i="1" s="1"/>
  <c r="V747" i="1"/>
  <c r="X747" i="1" s="1"/>
  <c r="V855" i="1"/>
  <c r="X855" i="1" s="1"/>
  <c r="X547" i="1"/>
  <c r="X570" i="1"/>
  <c r="X617" i="1"/>
  <c r="X654" i="1"/>
  <c r="X755" i="1"/>
  <c r="X814" i="1"/>
  <c r="X917" i="1"/>
  <c r="X294" i="1"/>
  <c r="X349" i="1"/>
  <c r="X354" i="1"/>
  <c r="X381" i="1"/>
  <c r="X505" i="1"/>
  <c r="X630" i="1"/>
  <c r="V772" i="1"/>
  <c r="X772" i="1" s="1"/>
  <c r="X977" i="1"/>
  <c r="V455" i="1"/>
  <c r="X455" i="1" s="1"/>
  <c r="X481" i="1"/>
  <c r="X523" i="1"/>
  <c r="X641" i="1"/>
  <c r="X678" i="1"/>
  <c r="X875" i="1"/>
  <c r="X945" i="1"/>
  <c r="X1000" i="1"/>
  <c r="X372" i="1"/>
  <c r="X465" i="1"/>
  <c r="X37" i="1"/>
  <c r="V102" i="1"/>
  <c r="V270" i="1"/>
  <c r="X270" i="1" s="1"/>
  <c r="X313" i="1"/>
  <c r="V391" i="1"/>
  <c r="X391" i="1" s="1"/>
  <c r="X511" i="1"/>
  <c r="X593" i="1"/>
  <c r="V688" i="1"/>
  <c r="X688" i="1" s="1"/>
  <c r="X696" i="1"/>
  <c r="V708" i="1"/>
  <c r="X708" i="1" s="1"/>
  <c r="X1025" i="1"/>
  <c r="X897" i="1"/>
  <c r="X1038" i="1"/>
  <c r="X61" i="1"/>
  <c r="V382" i="1"/>
  <c r="X382" i="1" s="1"/>
  <c r="V396" i="1"/>
  <c r="X396" i="1" s="1"/>
  <c r="X401" i="1"/>
  <c r="V448" i="1"/>
  <c r="X448" i="1" s="1"/>
  <c r="X493" i="1"/>
  <c r="X558" i="1"/>
  <c r="X623" i="1"/>
  <c r="X725" i="1"/>
  <c r="V765" i="1"/>
  <c r="X765" i="1" s="1"/>
  <c r="X832" i="1"/>
  <c r="X893" i="1"/>
  <c r="V401" i="1"/>
  <c r="X535" i="1"/>
  <c r="X720" i="1"/>
  <c r="X786" i="1"/>
  <c r="X824" i="1"/>
  <c r="X929" i="1"/>
  <c r="X343" i="1"/>
  <c r="X475" i="1"/>
  <c r="X965" i="1"/>
  <c r="V263" i="1"/>
  <c r="X263" i="1" s="1"/>
  <c r="V366" i="1"/>
  <c r="X366" i="1" s="1"/>
  <c r="X402" i="1"/>
  <c r="X499" i="1"/>
  <c r="X527" i="1"/>
  <c r="X582" i="1"/>
  <c r="X600" i="1"/>
  <c r="X713" i="1"/>
  <c r="X809" i="1"/>
  <c r="X869" i="1"/>
  <c r="X990" i="1"/>
  <c r="E20" i="3"/>
  <c r="H16" i="3"/>
  <c r="I16" i="3" s="1"/>
  <c r="V53" i="1"/>
  <c r="X53" i="1" s="1"/>
  <c r="V9" i="1"/>
  <c r="X9" i="1" s="1"/>
  <c r="V33" i="1"/>
  <c r="X33" i="1" s="1"/>
  <c r="V94" i="1"/>
  <c r="X94" i="1" s="1"/>
  <c r="V218" i="1"/>
  <c r="X218" i="1" s="1"/>
  <c r="V233" i="1"/>
  <c r="X233" i="1" s="1"/>
  <c r="V271" i="1"/>
  <c r="X271" i="1" s="1"/>
  <c r="V62" i="1"/>
  <c r="X62" i="1" s="1"/>
  <c r="V103" i="1"/>
  <c r="X103" i="1" s="1"/>
  <c r="V292" i="1"/>
  <c r="X292" i="1"/>
  <c r="V352" i="1"/>
  <c r="X352" i="1" s="1"/>
  <c r="V433" i="1"/>
  <c r="X433" i="1"/>
  <c r="V494" i="1"/>
  <c r="X494" i="1" s="1"/>
  <c r="V21" i="1"/>
  <c r="X21" i="1" s="1"/>
  <c r="V333" i="1"/>
  <c r="X333" i="1" s="1"/>
  <c r="V124" i="1"/>
  <c r="X124" i="1"/>
  <c r="V148" i="1"/>
  <c r="X148" i="1" s="1"/>
  <c r="V283" i="1"/>
  <c r="X283" i="1" s="1"/>
  <c r="V324" i="1"/>
  <c r="X324" i="1" s="1"/>
  <c r="V513" i="1"/>
  <c r="X513" i="1" s="1"/>
  <c r="V358" i="1"/>
  <c r="X358" i="1" s="1"/>
  <c r="V380" i="1"/>
  <c r="X380" i="1" s="1"/>
  <c r="V394" i="1"/>
  <c r="X394" i="1" s="1"/>
  <c r="V579" i="1"/>
  <c r="X579" i="1" s="1"/>
  <c r="V24" i="1"/>
  <c r="X24" i="1" s="1"/>
  <c r="V262" i="1"/>
  <c r="X262" i="1" s="1"/>
  <c r="V12" i="1"/>
  <c r="X12" i="1" s="1"/>
  <c r="V91" i="1"/>
  <c r="X91" i="1" s="1"/>
  <c r="V177" i="1"/>
  <c r="X177" i="1" s="1"/>
  <c r="V221" i="1"/>
  <c r="X221" i="1" s="1"/>
  <c r="V464" i="1"/>
  <c r="X464" i="1" s="1"/>
  <c r="V543" i="1"/>
  <c r="X543" i="1" s="1"/>
  <c r="V524" i="1"/>
  <c r="X524" i="1" s="1"/>
  <c r="V50" i="1"/>
  <c r="X50" i="1" s="1"/>
  <c r="V65" i="1"/>
  <c r="X65" i="1" s="1"/>
  <c r="V106" i="1"/>
  <c r="X106" i="1" s="1"/>
  <c r="V274" i="1"/>
  <c r="X274" i="1" s="1"/>
  <c r="V112" i="1"/>
  <c r="X112" i="1" s="1"/>
  <c r="V168" i="1"/>
  <c r="X168" i="1" s="1"/>
  <c r="V189" i="1"/>
  <c r="X189" i="1" s="1"/>
  <c r="V280" i="1"/>
  <c r="X280" i="1" s="1"/>
  <c r="V15" i="1"/>
  <c r="X15" i="1" s="1"/>
  <c r="V72" i="1"/>
  <c r="X72" i="1" s="1"/>
  <c r="V77" i="1"/>
  <c r="X77" i="1" s="1"/>
  <c r="V89" i="1"/>
  <c r="X89" i="1" s="1"/>
  <c r="V93" i="1"/>
  <c r="X93" i="1" s="1"/>
  <c r="X105" i="1"/>
  <c r="V127" i="1"/>
  <c r="X127" i="1" s="1"/>
  <c r="V136" i="1"/>
  <c r="X136" i="1" s="1"/>
  <c r="V166" i="1"/>
  <c r="X166" i="1" s="1"/>
  <c r="V183" i="1"/>
  <c r="X183" i="1" s="1"/>
  <c r="X192" i="1"/>
  <c r="V192" i="1"/>
  <c r="V201" i="1"/>
  <c r="X201" i="1" s="1"/>
  <c r="V240" i="1"/>
  <c r="X240" i="1" s="1"/>
  <c r="V245" i="1"/>
  <c r="X245" i="1" s="1"/>
  <c r="V249" i="1"/>
  <c r="X249" i="1" s="1"/>
  <c r="V277" i="1"/>
  <c r="X277" i="1"/>
  <c r="X282" i="1"/>
  <c r="V295" i="1"/>
  <c r="X295" i="1" s="1"/>
  <c r="V304" i="1"/>
  <c r="X304" i="1" s="1"/>
  <c r="V336" i="1"/>
  <c r="X336" i="1"/>
  <c r="V404" i="1"/>
  <c r="X404" i="1" s="1"/>
  <c r="V461" i="1"/>
  <c r="X461" i="1" s="1"/>
  <c r="V567" i="1"/>
  <c r="X567" i="1" s="1"/>
  <c r="V614" i="1"/>
  <c r="X614" i="1" s="1"/>
  <c r="V670" i="1"/>
  <c r="X670" i="1" s="1"/>
  <c r="X2" i="1"/>
  <c r="V7" i="1"/>
  <c r="X7" i="1" s="1"/>
  <c r="V28" i="1"/>
  <c r="X28" i="1" s="1"/>
  <c r="V32" i="1"/>
  <c r="X32" i="1" s="1"/>
  <c r="V36" i="1"/>
  <c r="X36" i="1" s="1"/>
  <c r="V40" i="1"/>
  <c r="X40" i="1" s="1"/>
  <c r="V52" i="1"/>
  <c r="X52" i="1" s="1"/>
  <c r="V60" i="1"/>
  <c r="X60" i="1" s="1"/>
  <c r="X85" i="1"/>
  <c r="V110" i="1"/>
  <c r="X110" i="1" s="1"/>
  <c r="X141" i="1"/>
  <c r="V209" i="1"/>
  <c r="X209" i="1" s="1"/>
  <c r="V254" i="1"/>
  <c r="X254" i="1"/>
  <c r="V312" i="1"/>
  <c r="X312" i="1" s="1"/>
  <c r="V317" i="1"/>
  <c r="X317" i="1" s="1"/>
  <c r="V345" i="1"/>
  <c r="X345" i="1" s="1"/>
  <c r="V362" i="1"/>
  <c r="X362" i="1"/>
  <c r="V374" i="1"/>
  <c r="X374" i="1" s="1"/>
  <c r="V387" i="1"/>
  <c r="X387" i="1" s="1"/>
  <c r="V400" i="1"/>
  <c r="X400" i="1" s="1"/>
  <c r="V409" i="1"/>
  <c r="X409" i="1" s="1"/>
  <c r="V417" i="1"/>
  <c r="X417" i="1" s="1"/>
  <c r="V430" i="1"/>
  <c r="X430" i="1" s="1"/>
  <c r="X453" i="1"/>
  <c r="V457" i="1"/>
  <c r="X457" i="1" s="1"/>
  <c r="V482" i="1"/>
  <c r="X482" i="1" s="1"/>
  <c r="V518" i="1"/>
  <c r="X518" i="1" s="1"/>
  <c r="V585" i="1"/>
  <c r="X585" i="1" s="1"/>
  <c r="V622" i="1"/>
  <c r="X622" i="1" s="1"/>
  <c r="V646" i="1"/>
  <c r="X646" i="1" s="1"/>
  <c r="V710" i="1"/>
  <c r="X710" i="1" s="1"/>
  <c r="V717" i="1"/>
  <c r="X717" i="1" s="1"/>
  <c r="V930" i="1"/>
  <c r="X930" i="1"/>
  <c r="V16" i="1"/>
  <c r="X16" i="1"/>
  <c r="V44" i="1"/>
  <c r="X44" i="1" s="1"/>
  <c r="V48" i="1"/>
  <c r="X48" i="1" s="1"/>
  <c r="V56" i="1"/>
  <c r="X56" i="1" s="1"/>
  <c r="V81" i="1"/>
  <c r="X81" i="1" s="1"/>
  <c r="V98" i="1"/>
  <c r="X98" i="1" s="1"/>
  <c r="V137" i="1"/>
  <c r="X137" i="1" s="1"/>
  <c r="V154" i="1"/>
  <c r="X154" i="1" s="1"/>
  <c r="V158" i="1"/>
  <c r="X158" i="1" s="1"/>
  <c r="V163" i="1"/>
  <c r="X163" i="1" s="1"/>
  <c r="V175" i="1"/>
  <c r="X175" i="1" s="1"/>
  <c r="V184" i="1"/>
  <c r="X184" i="1"/>
  <c r="V202" i="1"/>
  <c r="X202" i="1" s="1"/>
  <c r="V227" i="1"/>
  <c r="X227" i="1" s="1"/>
  <c r="V278" i="1"/>
  <c r="X278" i="1" s="1"/>
  <c r="V305" i="1"/>
  <c r="X305" i="1" s="1"/>
  <c r="V321" i="1"/>
  <c r="X321" i="1" s="1"/>
  <c r="V342" i="1"/>
  <c r="X342" i="1" s="1"/>
  <c r="V370" i="1"/>
  <c r="X370" i="1" s="1"/>
  <c r="V440" i="1"/>
  <c r="X440" i="1" s="1"/>
  <c r="V445" i="1"/>
  <c r="X445" i="1"/>
  <c r="V509" i="1"/>
  <c r="X509" i="1" s="1"/>
  <c r="V536" i="1"/>
  <c r="X536" i="1" s="1"/>
  <c r="V549" i="1"/>
  <c r="X549" i="1" s="1"/>
  <c r="V695" i="1"/>
  <c r="X695" i="1" s="1"/>
  <c r="V703" i="1"/>
  <c r="X703" i="1" s="1"/>
  <c r="V818" i="1"/>
  <c r="X818" i="1" s="1"/>
  <c r="V1022" i="1"/>
  <c r="X1022" i="1" s="1"/>
  <c r="V3" i="1"/>
  <c r="X3" i="1" s="1"/>
  <c r="V86" i="1"/>
  <c r="X86" i="1" s="1"/>
  <c r="V142" i="1"/>
  <c r="X142" i="1" s="1"/>
  <c r="V146" i="1"/>
  <c r="X146" i="1" s="1"/>
  <c r="V171" i="1"/>
  <c r="X171" i="1" s="1"/>
  <c r="V250" i="1"/>
  <c r="X250" i="1" s="1"/>
  <c r="V346" i="1"/>
  <c r="X346" i="1" s="1"/>
  <c r="V375" i="1"/>
  <c r="X375" i="1" s="1"/>
  <c r="V379" i="1"/>
  <c r="X379" i="1" s="1"/>
  <c r="V454" i="1"/>
  <c r="X454" i="1" s="1"/>
  <c r="V483" i="1"/>
  <c r="X483" i="1" s="1"/>
  <c r="V586" i="1"/>
  <c r="X586" i="1" s="1"/>
  <c r="V598" i="1"/>
  <c r="X598" i="1" s="1"/>
  <c r="V647" i="1"/>
  <c r="X647" i="1" s="1"/>
  <c r="V950" i="1"/>
  <c r="X950" i="1" s="1"/>
  <c r="V17" i="1"/>
  <c r="X17" i="1" s="1"/>
  <c r="X41" i="1"/>
  <c r="V45" i="1"/>
  <c r="X45" i="1"/>
  <c r="V57" i="1"/>
  <c r="X57" i="1" s="1"/>
  <c r="V69" i="1"/>
  <c r="X69" i="1" s="1"/>
  <c r="V115" i="1"/>
  <c r="X115" i="1" s="1"/>
  <c r="V151" i="1"/>
  <c r="X151" i="1" s="1"/>
  <c r="V159" i="1"/>
  <c r="X159" i="1" s="1"/>
  <c r="V185" i="1"/>
  <c r="X185" i="1" s="1"/>
  <c r="V228" i="1"/>
  <c r="X228" i="1" s="1"/>
  <c r="V237" i="1"/>
  <c r="X237" i="1" s="1"/>
  <c r="V338" i="1"/>
  <c r="X338" i="1"/>
  <c r="V350" i="1"/>
  <c r="X350" i="1" s="1"/>
  <c r="V414" i="1"/>
  <c r="X414" i="1" s="1"/>
  <c r="V422" i="1"/>
  <c r="X422" i="1" s="1"/>
  <c r="X446" i="1"/>
  <c r="V446" i="1"/>
  <c r="V488" i="1"/>
  <c r="X488" i="1" s="1"/>
  <c r="V532" i="1"/>
  <c r="X532" i="1" s="1"/>
  <c r="V537" i="1"/>
  <c r="X537" i="1" s="1"/>
  <c r="V559" i="1"/>
  <c r="X559" i="1"/>
  <c r="V594" i="1"/>
  <c r="X594" i="1" s="1"/>
  <c r="V680" i="1"/>
  <c r="X680" i="1" s="1"/>
  <c r="X764" i="1"/>
  <c r="V793" i="1"/>
  <c r="X793" i="1" s="1"/>
  <c r="V798" i="1"/>
  <c r="X798" i="1" s="1"/>
  <c r="V211" i="1"/>
  <c r="X211" i="1" s="1"/>
  <c r="V38" i="1"/>
  <c r="X38" i="1" s="1"/>
  <c r="V100" i="1"/>
  <c r="X100" i="1" s="1"/>
  <c r="V139" i="1"/>
  <c r="X139" i="1" s="1"/>
  <c r="V161" i="1"/>
  <c r="X161" i="1" s="1"/>
  <c r="V216" i="1"/>
  <c r="X216" i="1" s="1"/>
  <c r="V225" i="1"/>
  <c r="X225" i="1" s="1"/>
  <c r="V252" i="1"/>
  <c r="X252" i="1" s="1"/>
  <c r="V268" i="1"/>
  <c r="X268" i="1" s="1"/>
  <c r="V307" i="1"/>
  <c r="X307" i="1" s="1"/>
  <c r="V340" i="1"/>
  <c r="X340" i="1" s="1"/>
  <c r="X364" i="1"/>
  <c r="V428" i="1"/>
  <c r="X428" i="1" s="1"/>
  <c r="X447" i="1"/>
  <c r="V451" i="1"/>
  <c r="X451" i="1"/>
  <c r="V507" i="1"/>
  <c r="X507" i="1" s="1"/>
  <c r="V516" i="1"/>
  <c r="X516" i="1" s="1"/>
  <c r="V561" i="1"/>
  <c r="X561" i="1" s="1"/>
  <c r="V682" i="1"/>
  <c r="X682" i="1" s="1"/>
  <c r="V744" i="1"/>
  <c r="X744" i="1" s="1"/>
  <c r="X881" i="1"/>
  <c r="V82" i="1"/>
  <c r="X82" i="1" s="1"/>
  <c r="V172" i="1"/>
  <c r="X172" i="1" s="1"/>
  <c r="V190" i="1"/>
  <c r="X190" i="1" s="1"/>
  <c r="V198" i="1"/>
  <c r="X198" i="1" s="1"/>
  <c r="V397" i="1"/>
  <c r="X397" i="1" s="1"/>
  <c r="V528" i="1"/>
  <c r="X528" i="1" s="1"/>
  <c r="V555" i="1"/>
  <c r="X555" i="1" s="1"/>
  <c r="V932" i="1"/>
  <c r="X932" i="1" s="1"/>
  <c r="V22" i="1"/>
  <c r="X22" i="1" s="1"/>
  <c r="V160" i="1"/>
  <c r="X160" i="1" s="1"/>
  <c r="V310" i="1"/>
  <c r="X310" i="1" s="1"/>
  <c r="V339" i="1"/>
  <c r="X339" i="1" s="1"/>
  <c r="X497" i="1"/>
  <c r="V79" i="1"/>
  <c r="X79" i="1" s="1"/>
  <c r="X108" i="1"/>
  <c r="V113" i="1"/>
  <c r="X113" i="1" s="1"/>
  <c r="X117" i="1"/>
  <c r="V156" i="1"/>
  <c r="X156" i="1" s="1"/>
  <c r="V165" i="1"/>
  <c r="X165" i="1" s="1"/>
  <c r="V187" i="1"/>
  <c r="X187" i="1" s="1"/>
  <c r="V204" i="1"/>
  <c r="X204" i="1" s="1"/>
  <c r="V208" i="1"/>
  <c r="X208" i="1" s="1"/>
  <c r="X285" i="1"/>
  <c r="V315" i="1"/>
  <c r="X315" i="1" s="1"/>
  <c r="V327" i="1"/>
  <c r="X327" i="1" s="1"/>
  <c r="V390" i="1"/>
  <c r="X390" i="1" s="1"/>
  <c r="V399" i="1"/>
  <c r="X399" i="1" s="1"/>
  <c r="V407" i="1"/>
  <c r="X407" i="1" s="1"/>
  <c r="X443" i="1"/>
  <c r="X490" i="1"/>
  <c r="V525" i="1"/>
  <c r="X525" i="1" s="1"/>
  <c r="V609" i="1"/>
  <c r="X609" i="1" s="1"/>
  <c r="V868" i="1"/>
  <c r="X868" i="1" s="1"/>
  <c r="V873" i="1"/>
  <c r="X873" i="1" s="1"/>
  <c r="V878" i="1"/>
  <c r="X878" i="1" s="1"/>
  <c r="V4" i="1"/>
  <c r="X4" i="1" s="1"/>
  <c r="V74" i="1"/>
  <c r="X74" i="1" s="1"/>
  <c r="V180" i="1"/>
  <c r="X180" i="1" s="1"/>
  <c r="V355" i="1"/>
  <c r="X355" i="1" s="1"/>
  <c r="V542" i="1"/>
  <c r="X542" i="1" s="1"/>
  <c r="V756" i="1"/>
  <c r="X756" i="1" s="1"/>
  <c r="V840" i="1"/>
  <c r="X840" i="1" s="1"/>
  <c r="V6" i="1"/>
  <c r="X6" i="1" s="1"/>
  <c r="V10" i="1"/>
  <c r="X10" i="1" s="1"/>
  <c r="X14" i="1"/>
  <c r="V19" i="1"/>
  <c r="X19" i="1" s="1"/>
  <c r="V59" i="1"/>
  <c r="X59" i="1" s="1"/>
  <c r="V71" i="1"/>
  <c r="X71" i="1" s="1"/>
  <c r="X76" i="1"/>
  <c r="V84" i="1"/>
  <c r="X84" i="1" s="1"/>
  <c r="V149" i="1"/>
  <c r="X149" i="1" s="1"/>
  <c r="X182" i="1"/>
  <c r="V213" i="1"/>
  <c r="X213" i="1"/>
  <c r="V226" i="1"/>
  <c r="X226" i="1" s="1"/>
  <c r="V230" i="1"/>
  <c r="X230" i="1"/>
  <c r="V239" i="1"/>
  <c r="X239" i="1" s="1"/>
  <c r="X244" i="1"/>
  <c r="V257" i="1"/>
  <c r="X257" i="1" s="1"/>
  <c r="V261" i="1"/>
  <c r="X261" i="1" s="1"/>
  <c r="X276" i="1"/>
  <c r="V281" i="1"/>
  <c r="X281" i="1" s="1"/>
  <c r="V348" i="1"/>
  <c r="X348" i="1" s="1"/>
  <c r="V357" i="1"/>
  <c r="X357" i="1" s="1"/>
  <c r="V530" i="1"/>
  <c r="X530" i="1" s="1"/>
  <c r="X539" i="1"/>
  <c r="V566" i="1"/>
  <c r="X566" i="1" s="1"/>
  <c r="V658" i="1"/>
  <c r="X658" i="1" s="1"/>
  <c r="V674" i="1"/>
  <c r="X674" i="1" s="1"/>
  <c r="V974" i="1"/>
  <c r="X974" i="1" s="1"/>
  <c r="V242" i="1"/>
  <c r="X242" i="1" s="1"/>
  <c r="V384" i="1"/>
  <c r="X384" i="1" s="1"/>
  <c r="V34" i="1"/>
  <c r="X34" i="1" s="1"/>
  <c r="V58" i="1"/>
  <c r="X58" i="1" s="1"/>
  <c r="V125" i="1"/>
  <c r="X125" i="1" s="1"/>
  <c r="V220" i="1"/>
  <c r="X220" i="1" s="1"/>
  <c r="V293" i="1"/>
  <c r="X293" i="1" s="1"/>
  <c r="V334" i="1"/>
  <c r="X334" i="1" s="1"/>
  <c r="V389" i="1"/>
  <c r="X389" i="1" s="1"/>
  <c r="V427" i="1"/>
  <c r="X427" i="1" s="1"/>
  <c r="V442" i="1"/>
  <c r="X442" i="1" s="1"/>
  <c r="V459" i="1"/>
  <c r="X459" i="1" s="1"/>
  <c r="V471" i="1"/>
  <c r="X471" i="1" s="1"/>
  <c r="V489" i="1"/>
  <c r="X489" i="1" s="1"/>
  <c r="V501" i="1"/>
  <c r="X501" i="1" s="1"/>
  <c r="V506" i="1"/>
  <c r="X506" i="1" s="1"/>
  <c r="V760" i="1"/>
  <c r="X760" i="1" s="1"/>
  <c r="V901" i="1"/>
  <c r="X901" i="1" s="1"/>
  <c r="V923" i="1"/>
  <c r="X923" i="1" s="1"/>
  <c r="V5" i="1"/>
  <c r="X5" i="1" s="1"/>
  <c r="V130" i="1"/>
  <c r="X130" i="1" s="1"/>
  <c r="V134" i="1"/>
  <c r="X134" i="1" s="1"/>
  <c r="V186" i="1"/>
  <c r="X186" i="1" s="1"/>
  <c r="V199" i="1"/>
  <c r="X199" i="1" s="1"/>
  <c r="V298" i="1"/>
  <c r="X298" i="1" s="1"/>
  <c r="V302" i="1"/>
  <c r="X302" i="1" s="1"/>
  <c r="V314" i="1"/>
  <c r="X314" i="1" s="1"/>
  <c r="V319" i="1"/>
  <c r="X319" i="1" s="1"/>
  <c r="V385" i="1"/>
  <c r="X385" i="1" s="1"/>
  <c r="V423" i="1"/>
  <c r="X423" i="1" s="1"/>
  <c r="V437" i="1"/>
  <c r="X437" i="1" s="1"/>
  <c r="V467" i="1"/>
  <c r="X467" i="1" s="1"/>
  <c r="X520" i="1"/>
  <c r="X624" i="1"/>
  <c r="V734" i="1"/>
  <c r="X734" i="1" s="1"/>
  <c r="V739" i="1"/>
  <c r="X739" i="1" s="1"/>
  <c r="V836" i="1"/>
  <c r="X836" i="1" s="1"/>
  <c r="V892" i="1"/>
  <c r="X892" i="1" s="1"/>
  <c r="V918" i="1"/>
  <c r="X918" i="1" s="1"/>
  <c r="V27" i="1"/>
  <c r="X27" i="1" s="1"/>
  <c r="V31" i="1"/>
  <c r="X31" i="1" s="1"/>
  <c r="V101" i="1"/>
  <c r="X101" i="1" s="1"/>
  <c r="V109" i="1"/>
  <c r="X109" i="1"/>
  <c r="V118" i="1"/>
  <c r="X118" i="1" s="1"/>
  <c r="V122" i="1"/>
  <c r="X122" i="1" s="1"/>
  <c r="V178" i="1"/>
  <c r="X178" i="1" s="1"/>
  <c r="V196" i="1"/>
  <c r="X196" i="1" s="1"/>
  <c r="X235" i="1"/>
  <c r="X253" i="1"/>
  <c r="X265" i="1"/>
  <c r="V286" i="1"/>
  <c r="X286" i="1" s="1"/>
  <c r="V290" i="1"/>
  <c r="X290" i="1" s="1"/>
  <c r="V316" i="1"/>
  <c r="X316" i="1" s="1"/>
  <c r="V328" i="1"/>
  <c r="X328" i="1" s="1"/>
  <c r="V353" i="1"/>
  <c r="X353" i="1" s="1"/>
  <c r="V361" i="1"/>
  <c r="X361" i="1" s="1"/>
  <c r="V369" i="1"/>
  <c r="X369" i="1" s="1"/>
  <c r="V373" i="1"/>
  <c r="X373" i="1" s="1"/>
  <c r="V412" i="1"/>
  <c r="X412" i="1" s="1"/>
  <c r="X420" i="1"/>
  <c r="V477" i="1"/>
  <c r="X477" i="1" s="1"/>
  <c r="V486" i="1"/>
  <c r="X486" i="1" s="1"/>
  <c r="V571" i="1"/>
  <c r="X571" i="1" s="1"/>
  <c r="V610" i="1"/>
  <c r="X610" i="1" s="1"/>
  <c r="V634" i="1"/>
  <c r="X634" i="1" s="1"/>
  <c r="V662" i="1"/>
  <c r="X662" i="1" s="1"/>
  <c r="V706" i="1"/>
  <c r="X706" i="1" s="1"/>
  <c r="V721" i="1"/>
  <c r="X721" i="1" s="1"/>
  <c r="V860" i="1"/>
  <c r="X860" i="1" s="1"/>
  <c r="V632" i="1"/>
  <c r="X632" i="1" s="1"/>
  <c r="V811" i="1"/>
  <c r="X811" i="1" s="1"/>
  <c r="V991" i="1"/>
  <c r="X991" i="1" s="1"/>
  <c r="V39" i="1"/>
  <c r="X39" i="1" s="1"/>
  <c r="V80" i="1"/>
  <c r="X80" i="1" s="1"/>
  <c r="V83" i="1"/>
  <c r="X83" i="1" s="1"/>
  <c r="X121" i="1"/>
  <c r="X133" i="1"/>
  <c r="X145" i="1"/>
  <c r="V207" i="1"/>
  <c r="X207" i="1" s="1"/>
  <c r="V210" i="1"/>
  <c r="X210" i="1" s="1"/>
  <c r="V251" i="1"/>
  <c r="X251" i="1" s="1"/>
  <c r="X289" i="1"/>
  <c r="X301" i="1"/>
  <c r="V371" i="1"/>
  <c r="X371" i="1" s="1"/>
  <c r="V377" i="1"/>
  <c r="X377" i="1" s="1"/>
  <c r="V424" i="1"/>
  <c r="X424" i="1" s="1"/>
  <c r="V434" i="1"/>
  <c r="X434" i="1" s="1"/>
  <c r="V441" i="1"/>
  <c r="X441" i="1" s="1"/>
  <c r="X458" i="1"/>
  <c r="X479" i="1"/>
  <c r="X502" i="1"/>
  <c r="V540" i="1"/>
  <c r="X540" i="1" s="1"/>
  <c r="V556" i="1"/>
  <c r="X556" i="1" s="1"/>
  <c r="V584" i="1"/>
  <c r="X584" i="1" s="1"/>
  <c r="X591" i="1"/>
  <c r="V607" i="1"/>
  <c r="X607" i="1" s="1"/>
  <c r="V625" i="1"/>
  <c r="X625" i="1" s="1"/>
  <c r="V681" i="1"/>
  <c r="X681" i="1" s="1"/>
  <c r="V685" i="1"/>
  <c r="X685" i="1" s="1"/>
  <c r="V722" i="1"/>
  <c r="X722" i="1" s="1"/>
  <c r="V745" i="1"/>
  <c r="X745" i="1" s="1"/>
  <c r="V753" i="1"/>
  <c r="X753" i="1" s="1"/>
  <c r="V757" i="1"/>
  <c r="X757" i="1" s="1"/>
  <c r="X781" i="1"/>
  <c r="V848" i="1"/>
  <c r="X848" i="1" s="1"/>
  <c r="X856" i="1"/>
  <c r="V987" i="1"/>
  <c r="X987" i="1"/>
  <c r="V222" i="1"/>
  <c r="X222" i="1" s="1"/>
  <c r="V322" i="1"/>
  <c r="X322" i="1" s="1"/>
  <c r="V398" i="1"/>
  <c r="X398" i="1" s="1"/>
  <c r="V418" i="1"/>
  <c r="X418" i="1" s="1"/>
  <c r="V633" i="1"/>
  <c r="X633" i="1" s="1"/>
  <c r="V736" i="1"/>
  <c r="X736" i="1" s="1"/>
  <c r="X95" i="1"/>
  <c r="V104" i="1"/>
  <c r="X104" i="1" s="1"/>
  <c r="X169" i="1"/>
  <c r="V231" i="1"/>
  <c r="X231" i="1" s="1"/>
  <c r="V266" i="1"/>
  <c r="X266" i="1" s="1"/>
  <c r="V275" i="1"/>
  <c r="X275" i="1" s="1"/>
  <c r="X325" i="1"/>
  <c r="V331" i="1"/>
  <c r="X331" i="1" s="1"/>
  <c r="V359" i="1"/>
  <c r="X359" i="1" s="1"/>
  <c r="V480" i="1"/>
  <c r="X480" i="1" s="1"/>
  <c r="X491" i="1"/>
  <c r="V495" i="1"/>
  <c r="X495" i="1" s="1"/>
  <c r="X514" i="1"/>
  <c r="V552" i="1"/>
  <c r="X552" i="1" s="1"/>
  <c r="V568" i="1"/>
  <c r="X568" i="1" s="1"/>
  <c r="X588" i="1"/>
  <c r="V626" i="1"/>
  <c r="X626" i="1" s="1"/>
  <c r="V637" i="1"/>
  <c r="X637" i="1" s="1"/>
  <c r="V677" i="1"/>
  <c r="X677" i="1" s="1"/>
  <c r="V697" i="1"/>
  <c r="X697" i="1" s="1"/>
  <c r="V754" i="1"/>
  <c r="X754" i="1" s="1"/>
  <c r="V770" i="1"/>
  <c r="X770" i="1" s="1"/>
  <c r="V844" i="1"/>
  <c r="X844" i="1" s="1"/>
  <c r="V853" i="1"/>
  <c r="X853" i="1" s="1"/>
  <c r="V978" i="1"/>
  <c r="X978" i="1" s="1"/>
  <c r="V1019" i="1"/>
  <c r="X1019" i="1" s="1"/>
  <c r="X468" i="1"/>
  <c r="V714" i="1"/>
  <c r="X714" i="1"/>
  <c r="X365" i="1"/>
  <c r="V476" i="1"/>
  <c r="X476" i="1" s="1"/>
  <c r="V510" i="1"/>
  <c r="X510" i="1" s="1"/>
  <c r="V548" i="1"/>
  <c r="X548" i="1" s="1"/>
  <c r="X655" i="1"/>
  <c r="V731" i="1"/>
  <c r="X731" i="1" s="1"/>
  <c r="V823" i="1"/>
  <c r="X823" i="1" s="1"/>
  <c r="V983" i="1"/>
  <c r="X983" i="1" s="1"/>
  <c r="V107" i="1"/>
  <c r="X107" i="1" s="1"/>
  <c r="X13" i="1"/>
  <c r="V75" i="1"/>
  <c r="X75" i="1" s="1"/>
  <c r="V116" i="1"/>
  <c r="X116" i="1" s="1"/>
  <c r="V119" i="1"/>
  <c r="X119" i="1" s="1"/>
  <c r="V128" i="1"/>
  <c r="X128" i="1" s="1"/>
  <c r="V131" i="1"/>
  <c r="X131" i="1" s="1"/>
  <c r="V140" i="1"/>
  <c r="X140" i="1" s="1"/>
  <c r="V143" i="1"/>
  <c r="X143" i="1" s="1"/>
  <c r="X181" i="1"/>
  <c r="X234" i="1"/>
  <c r="V243" i="1"/>
  <c r="X243" i="1" s="1"/>
  <c r="V246" i="1"/>
  <c r="X246" i="1" s="1"/>
  <c r="V287" i="1"/>
  <c r="X287" i="1" s="1"/>
  <c r="V296" i="1"/>
  <c r="X296" i="1" s="1"/>
  <c r="V299" i="1"/>
  <c r="X299" i="1" s="1"/>
  <c r="X337" i="1"/>
  <c r="X356" i="1"/>
  <c r="V405" i="1"/>
  <c r="X405" i="1" s="1"/>
  <c r="V415" i="1"/>
  <c r="X415" i="1" s="1"/>
  <c r="V438" i="1"/>
  <c r="X438" i="1" s="1"/>
  <c r="V452" i="1"/>
  <c r="X452" i="1" s="1"/>
  <c r="X484" i="1"/>
  <c r="V522" i="1"/>
  <c r="X522" i="1" s="1"/>
  <c r="X533" i="1"/>
  <c r="V564" i="1"/>
  <c r="X564" i="1" s="1"/>
  <c r="V573" i="1"/>
  <c r="X573" i="1" s="1"/>
  <c r="V618" i="1"/>
  <c r="X618" i="1"/>
  <c r="X648" i="1"/>
  <c r="X723" i="1"/>
  <c r="X746" i="1"/>
  <c r="V766" i="1"/>
  <c r="X766" i="1" s="1"/>
  <c r="V774" i="1"/>
  <c r="X774" i="1" s="1"/>
  <c r="V870" i="1"/>
  <c r="X870" i="1" s="1"/>
  <c r="V920" i="1"/>
  <c r="X920" i="1" s="1"/>
  <c r="V969" i="1"/>
  <c r="X969" i="1" s="1"/>
  <c r="V68" i="1"/>
  <c r="X68" i="1" s="1"/>
  <c r="V1028" i="1"/>
  <c r="X1028" i="1" s="1"/>
  <c r="V219" i="1"/>
  <c r="X219" i="1" s="1"/>
  <c r="X269" i="1"/>
  <c r="V408" i="1"/>
  <c r="X408" i="1" s="1"/>
  <c r="V421" i="1"/>
  <c r="X421" i="1"/>
  <c r="V572" i="1"/>
  <c r="X572" i="1" s="1"/>
  <c r="V711" i="1"/>
  <c r="X711" i="1" s="1"/>
  <c r="V63" i="1"/>
  <c r="X63" i="1" s="1"/>
  <c r="X25" i="1"/>
  <c r="V87" i="1"/>
  <c r="X87" i="1" s="1"/>
  <c r="V155" i="1"/>
  <c r="X155" i="1" s="1"/>
  <c r="X193" i="1"/>
  <c r="V255" i="1"/>
  <c r="X255" i="1" s="1"/>
  <c r="V258" i="1"/>
  <c r="X258" i="1" s="1"/>
  <c r="V311" i="1"/>
  <c r="X311" i="1" s="1"/>
  <c r="V347" i="1"/>
  <c r="X347" i="1" s="1"/>
  <c r="X392" i="1"/>
  <c r="V395" i="1"/>
  <c r="X395" i="1" s="1"/>
  <c r="V435" i="1"/>
  <c r="X435" i="1" s="1"/>
  <c r="V492" i="1"/>
  <c r="X492" i="1" s="1"/>
  <c r="X503" i="1"/>
  <c r="X526" i="1"/>
  <c r="V557" i="1"/>
  <c r="X557" i="1" s="1"/>
  <c r="V577" i="1"/>
  <c r="X577" i="1" s="1"/>
  <c r="X581" i="1"/>
  <c r="V589" i="1"/>
  <c r="X589" i="1" s="1"/>
  <c r="V601" i="1"/>
  <c r="X601" i="1" s="1"/>
  <c r="V615" i="1"/>
  <c r="X615" i="1" s="1"/>
  <c r="V693" i="1"/>
  <c r="X693" i="1" s="1"/>
  <c r="V701" i="1"/>
  <c r="X701" i="1" s="1"/>
  <c r="V719" i="1"/>
  <c r="X719" i="1" s="1"/>
  <c r="V728" i="1"/>
  <c r="X728" i="1" s="1"/>
  <c r="X737" i="1"/>
  <c r="V746" i="1"/>
  <c r="X750" i="1"/>
  <c r="V778" i="1"/>
  <c r="X778" i="1" s="1"/>
  <c r="V800" i="1"/>
  <c r="X800" i="1" s="1"/>
  <c r="X813" i="1"/>
  <c r="V829" i="1"/>
  <c r="X829" i="1" s="1"/>
  <c r="V912" i="1"/>
  <c r="X912" i="1" s="1"/>
  <c r="X916" i="1"/>
  <c r="V993" i="1"/>
  <c r="X993" i="1" s="1"/>
  <c r="X998" i="1"/>
  <c r="V195" i="1"/>
  <c r="X195" i="1" s="1"/>
  <c r="V46" i="1"/>
  <c r="X46" i="1" s="1"/>
  <c r="V99" i="1"/>
  <c r="X99" i="1" s="1"/>
  <c r="V214" i="1"/>
  <c r="X214" i="1" s="1"/>
  <c r="V267" i="1"/>
  <c r="X267" i="1" s="1"/>
  <c r="V363" i="1"/>
  <c r="X363" i="1" s="1"/>
  <c r="V500" i="1"/>
  <c r="X500" i="1" s="1"/>
  <c r="V534" i="1"/>
  <c r="X534" i="1" s="1"/>
  <c r="V569" i="1"/>
  <c r="X569" i="1" s="1"/>
  <c r="V690" i="1"/>
  <c r="X690" i="1"/>
  <c r="V705" i="1"/>
  <c r="X705" i="1" s="1"/>
  <c r="V763" i="1"/>
  <c r="X763" i="1" s="1"/>
  <c r="V771" i="1"/>
  <c r="X771" i="1" s="1"/>
  <c r="V787" i="1"/>
  <c r="X787" i="1" s="1"/>
  <c r="V791" i="1"/>
  <c r="X791" i="1" s="1"/>
  <c r="V871" i="1"/>
  <c r="X871" i="1" s="1"/>
  <c r="V939" i="1"/>
  <c r="X939" i="1" s="1"/>
  <c r="V944" i="1"/>
  <c r="X944" i="1" s="1"/>
  <c r="V498" i="1"/>
  <c r="X498" i="1" s="1"/>
  <c r="V51" i="1"/>
  <c r="X51" i="1" s="1"/>
  <c r="V8" i="1"/>
  <c r="X8" i="1" s="1"/>
  <c r="V11" i="1"/>
  <c r="X11" i="1" s="1"/>
  <c r="V43" i="1"/>
  <c r="X43" i="1" s="1"/>
  <c r="X49" i="1"/>
  <c r="V64" i="1"/>
  <c r="X64" i="1" s="1"/>
  <c r="V96" i="1"/>
  <c r="X96" i="1" s="1"/>
  <c r="V105" i="1"/>
  <c r="V111" i="1"/>
  <c r="X111" i="1" s="1"/>
  <c r="V170" i="1"/>
  <c r="X170" i="1" s="1"/>
  <c r="V173" i="1"/>
  <c r="X173" i="1" s="1"/>
  <c r="V179" i="1"/>
  <c r="X179" i="1" s="1"/>
  <c r="X217" i="1"/>
  <c r="V223" i="1"/>
  <c r="X223" i="1" s="1"/>
  <c r="V232" i="1"/>
  <c r="X232" i="1" s="1"/>
  <c r="V264" i="1"/>
  <c r="X264" i="1" s="1"/>
  <c r="V273" i="1"/>
  <c r="X273" i="1" s="1"/>
  <c r="V279" i="1"/>
  <c r="X279" i="1" s="1"/>
  <c r="V282" i="1"/>
  <c r="V326" i="1"/>
  <c r="X326" i="1" s="1"/>
  <c r="V329" i="1"/>
  <c r="X329" i="1" s="1"/>
  <c r="X332" i="1"/>
  <c r="V335" i="1"/>
  <c r="X335" i="1" s="1"/>
  <c r="V341" i="1"/>
  <c r="X341" i="1" s="1"/>
  <c r="V416" i="1"/>
  <c r="X416" i="1" s="1"/>
  <c r="V429" i="1"/>
  <c r="X429" i="1" s="1"/>
  <c r="V432" i="1"/>
  <c r="X432" i="1" s="1"/>
  <c r="V439" i="1"/>
  <c r="X439" i="1" s="1"/>
  <c r="V470" i="1"/>
  <c r="X470" i="1" s="1"/>
  <c r="V504" i="1"/>
  <c r="X504" i="1" s="1"/>
  <c r="X515" i="1"/>
  <c r="V519" i="1"/>
  <c r="X519" i="1" s="1"/>
  <c r="X538" i="1"/>
  <c r="V565" i="1"/>
  <c r="X565" i="1" s="1"/>
  <c r="X574" i="1"/>
  <c r="V597" i="1"/>
  <c r="X597" i="1" s="1"/>
  <c r="V605" i="1"/>
  <c r="X605" i="1" s="1"/>
  <c r="X638" i="1"/>
  <c r="V645" i="1"/>
  <c r="X645" i="1" s="1"/>
  <c r="X687" i="1"/>
  <c r="X694" i="1"/>
  <c r="V698" i="1"/>
  <c r="X698" i="1" s="1"/>
  <c r="V733" i="1"/>
  <c r="X733" i="1" s="1"/>
  <c r="V767" i="1"/>
  <c r="X767" i="1" s="1"/>
  <c r="V825" i="1"/>
  <c r="X825" i="1" s="1"/>
  <c r="V904" i="1"/>
  <c r="X904" i="1" s="1"/>
  <c r="V926" i="1"/>
  <c r="X926" i="1" s="1"/>
  <c r="V599" i="1"/>
  <c r="X599" i="1" s="1"/>
  <c r="V92" i="1"/>
  <c r="X92" i="1" s="1"/>
  <c r="X157" i="1"/>
  <c r="V20" i="1"/>
  <c r="X20" i="1" s="1"/>
  <c r="X29" i="1"/>
  <c r="V70" i="1"/>
  <c r="X70" i="1" s="1"/>
  <c r="V123" i="1"/>
  <c r="X123" i="1" s="1"/>
  <c r="V135" i="1"/>
  <c r="X135" i="1" s="1"/>
  <c r="V147" i="1"/>
  <c r="X147" i="1" s="1"/>
  <c r="X197" i="1"/>
  <c r="V238" i="1"/>
  <c r="X238" i="1" s="1"/>
  <c r="V291" i="1"/>
  <c r="X291" i="1" s="1"/>
  <c r="V303" i="1"/>
  <c r="X303" i="1" s="1"/>
  <c r="V351" i="1"/>
  <c r="X351" i="1" s="1"/>
  <c r="V393" i="1"/>
  <c r="X393" i="1" s="1"/>
  <c r="V403" i="1"/>
  <c r="X403" i="1" s="1"/>
  <c r="V413" i="1"/>
  <c r="X413" i="1" s="1"/>
  <c r="V460" i="1"/>
  <c r="X460" i="1" s="1"/>
  <c r="V474" i="1"/>
  <c r="X474" i="1" s="1"/>
  <c r="V512" i="1"/>
  <c r="X512" i="1" s="1"/>
  <c r="X531" i="1"/>
  <c r="V546" i="1"/>
  <c r="X546" i="1" s="1"/>
  <c r="V550" i="1"/>
  <c r="X550" i="1" s="1"/>
  <c r="V554" i="1"/>
  <c r="X554" i="1" s="1"/>
  <c r="X562" i="1"/>
  <c r="V578" i="1"/>
  <c r="X578" i="1" s="1"/>
  <c r="X602" i="1"/>
  <c r="X650" i="1"/>
  <c r="V653" i="1"/>
  <c r="X653" i="1" s="1"/>
  <c r="V657" i="1"/>
  <c r="X657" i="1" s="1"/>
  <c r="V661" i="1"/>
  <c r="X661" i="1" s="1"/>
  <c r="V759" i="1"/>
  <c r="X759" i="1" s="1"/>
  <c r="X801" i="1"/>
  <c r="V830" i="1"/>
  <c r="X830" i="1" s="1"/>
  <c r="V896" i="1"/>
  <c r="X896" i="1" s="1"/>
  <c r="V909" i="1"/>
  <c r="X909" i="1" s="1"/>
  <c r="V608" i="1"/>
  <c r="X608" i="1" s="1"/>
  <c r="V621" i="1"/>
  <c r="X621" i="1" s="1"/>
  <c r="V724" i="1"/>
  <c r="X724" i="1" s="1"/>
  <c r="V749" i="1"/>
  <c r="X749" i="1" s="1"/>
  <c r="V794" i="1"/>
  <c r="X794" i="1" s="1"/>
  <c r="V810" i="1"/>
  <c r="X810" i="1" s="1"/>
  <c r="V874" i="1"/>
  <c r="X874" i="1" s="1"/>
  <c r="V888" i="1"/>
  <c r="X888" i="1" s="1"/>
  <c r="X961" i="1"/>
  <c r="V970" i="1"/>
  <c r="X970" i="1" s="1"/>
  <c r="V1014" i="1"/>
  <c r="X1014" i="1" s="1"/>
  <c r="V1029" i="1"/>
  <c r="X1029" i="1" s="1"/>
  <c r="X1034" i="1"/>
  <c r="V783" i="1"/>
  <c r="X783" i="1" s="1"/>
  <c r="V795" i="1"/>
  <c r="X795" i="1" s="1"/>
  <c r="V822" i="1"/>
  <c r="X822" i="1" s="1"/>
  <c r="V854" i="1"/>
  <c r="X854" i="1" s="1"/>
  <c r="V958" i="1"/>
  <c r="X958" i="1" s="1"/>
  <c r="V980" i="1"/>
  <c r="X980" i="1" s="1"/>
  <c r="V642" i="1"/>
  <c r="X642" i="1" s="1"/>
  <c r="V649" i="1"/>
  <c r="X649" i="1" s="1"/>
  <c r="V834" i="1"/>
  <c r="X834" i="1" s="1"/>
  <c r="V975" i="1"/>
  <c r="X975" i="1" s="1"/>
  <c r="V576" i="1"/>
  <c r="X576" i="1" s="1"/>
  <c r="X606" i="1"/>
  <c r="V613" i="1"/>
  <c r="X613" i="1" s="1"/>
  <c r="V629" i="1"/>
  <c r="X629" i="1" s="1"/>
  <c r="V639" i="1"/>
  <c r="X639" i="1" s="1"/>
  <c r="X665" i="1"/>
  <c r="X672" i="1"/>
  <c r="X702" i="1"/>
  <c r="V742" i="1"/>
  <c r="X742" i="1" s="1"/>
  <c r="V776" i="1"/>
  <c r="X776" i="1" s="1"/>
  <c r="V807" i="1"/>
  <c r="X807" i="1" s="1"/>
  <c r="V876" i="1"/>
  <c r="X876" i="1" s="1"/>
  <c r="V946" i="1"/>
  <c r="X946" i="1" s="1"/>
  <c r="V967" i="1"/>
  <c r="X967" i="1" s="1"/>
  <c r="V972" i="1"/>
  <c r="X972" i="1" s="1"/>
  <c r="V981" i="1"/>
  <c r="X981" i="1" s="1"/>
  <c r="V1026" i="1"/>
  <c r="X1026" i="1" s="1"/>
  <c r="V152" i="1"/>
  <c r="X152" i="1" s="1"/>
  <c r="V164" i="1"/>
  <c r="X164" i="1" s="1"/>
  <c r="V176" i="1"/>
  <c r="X176" i="1" s="1"/>
  <c r="V188" i="1"/>
  <c r="X188" i="1" s="1"/>
  <c r="V200" i="1"/>
  <c r="X200" i="1" s="1"/>
  <c r="V212" i="1"/>
  <c r="X212" i="1" s="1"/>
  <c r="V224" i="1"/>
  <c r="X224" i="1" s="1"/>
  <c r="V236" i="1"/>
  <c r="X236" i="1" s="1"/>
  <c r="V248" i="1"/>
  <c r="X248" i="1" s="1"/>
  <c r="V260" i="1"/>
  <c r="X260" i="1" s="1"/>
  <c r="V272" i="1"/>
  <c r="X272" i="1" s="1"/>
  <c r="V284" i="1"/>
  <c r="X284" i="1" s="1"/>
  <c r="V308" i="1"/>
  <c r="X308" i="1" s="1"/>
  <c r="V320" i="1"/>
  <c r="X320" i="1" s="1"/>
  <c r="V332" i="1"/>
  <c r="V344" i="1"/>
  <c r="X344" i="1" s="1"/>
  <c r="V356" i="1"/>
  <c r="V368" i="1"/>
  <c r="X368" i="1" s="1"/>
  <c r="V378" i="1"/>
  <c r="X378" i="1" s="1"/>
  <c r="V383" i="1"/>
  <c r="X383" i="1" s="1"/>
  <c r="V388" i="1"/>
  <c r="X388" i="1" s="1"/>
  <c r="V426" i="1"/>
  <c r="X426" i="1" s="1"/>
  <c r="V431" i="1"/>
  <c r="X431" i="1" s="1"/>
  <c r="V436" i="1"/>
  <c r="X436" i="1" s="1"/>
  <c r="V449" i="1"/>
  <c r="X449" i="1" s="1"/>
  <c r="X463" i="1"/>
  <c r="V466" i="1"/>
  <c r="X466" i="1" s="1"/>
  <c r="V553" i="1"/>
  <c r="X553" i="1" s="1"/>
  <c r="V560" i="1"/>
  <c r="X560" i="1" s="1"/>
  <c r="V580" i="1"/>
  <c r="X580" i="1" s="1"/>
  <c r="X583" i="1"/>
  <c r="V656" i="1"/>
  <c r="X656" i="1" s="1"/>
  <c r="V669" i="1"/>
  <c r="X669" i="1" s="1"/>
  <c r="V679" i="1"/>
  <c r="X679" i="1" s="1"/>
  <c r="V686" i="1"/>
  <c r="X686" i="1" s="1"/>
  <c r="V718" i="1"/>
  <c r="X718" i="1" s="1"/>
  <c r="X726" i="1"/>
  <c r="V773" i="1"/>
  <c r="X773" i="1"/>
  <c r="V788" i="1"/>
  <c r="X788" i="1" s="1"/>
  <c r="X827" i="1"/>
  <c r="V899" i="1"/>
  <c r="X899" i="1" s="1"/>
  <c r="V907" i="1"/>
  <c r="X907" i="1" s="1"/>
  <c r="V942" i="1"/>
  <c r="X942" i="1" s="1"/>
  <c r="V1032" i="1"/>
  <c r="X1032" i="1" s="1"/>
  <c r="X469" i="1"/>
  <c r="V596" i="1"/>
  <c r="X596" i="1" s="1"/>
  <c r="V666" i="1"/>
  <c r="X666" i="1" s="1"/>
  <c r="V673" i="1"/>
  <c r="X673" i="1" s="1"/>
  <c r="V709" i="1"/>
  <c r="X709" i="1" s="1"/>
  <c r="V730" i="1"/>
  <c r="X730" i="1" s="1"/>
  <c r="V743" i="1"/>
  <c r="X743" i="1" s="1"/>
  <c r="V784" i="1"/>
  <c r="X784" i="1" s="1"/>
  <c r="V804" i="1"/>
  <c r="X804" i="1" s="1"/>
  <c r="V808" i="1"/>
  <c r="X808" i="1" s="1"/>
  <c r="V816" i="1"/>
  <c r="X816" i="1" s="1"/>
  <c r="V851" i="1"/>
  <c r="X851" i="1" s="1"/>
  <c r="V867" i="1"/>
  <c r="X867" i="1" s="1"/>
  <c r="V895" i="1"/>
  <c r="X895" i="1" s="1"/>
  <c r="V963" i="1"/>
  <c r="X963" i="1" s="1"/>
  <c r="V996" i="1"/>
  <c r="X996" i="1" s="1"/>
  <c r="V1017" i="1"/>
  <c r="X1017" i="1" s="1"/>
  <c r="V727" i="1"/>
  <c r="X727" i="1" s="1"/>
  <c r="V780" i="1"/>
  <c r="X780" i="1" s="1"/>
  <c r="V790" i="1"/>
  <c r="X790" i="1" s="1"/>
  <c r="V797" i="1"/>
  <c r="X797" i="1"/>
  <c r="V966" i="1"/>
  <c r="X966" i="1" s="1"/>
  <c r="V979" i="1"/>
  <c r="X979" i="1" s="1"/>
  <c r="X620" i="1"/>
  <c r="X644" i="1"/>
  <c r="X668" i="1"/>
  <c r="X692" i="1"/>
  <c r="X716" i="1"/>
  <c r="X777" i="1"/>
  <c r="X837" i="1"/>
  <c r="V859" i="1"/>
  <c r="X859" i="1" s="1"/>
  <c r="X885" i="1"/>
  <c r="X889" i="1"/>
  <c r="V919" i="1"/>
  <c r="X919" i="1" s="1"/>
  <c r="V943" i="1"/>
  <c r="X943" i="1" s="1"/>
  <c r="V1005" i="1"/>
  <c r="X1005" i="1" s="1"/>
  <c r="X1010" i="1"/>
  <c r="V1031" i="1"/>
  <c r="X1031" i="1" s="1"/>
  <c r="V751" i="1"/>
  <c r="X751" i="1" s="1"/>
  <c r="V768" i="1"/>
  <c r="X768" i="1" s="1"/>
  <c r="V842" i="1"/>
  <c r="X842" i="1" s="1"/>
  <c r="V846" i="1"/>
  <c r="X846" i="1" s="1"/>
  <c r="V905" i="1"/>
  <c r="X905" i="1" s="1"/>
  <c r="V976" i="1"/>
  <c r="X976" i="1" s="1"/>
  <c r="V1007" i="1"/>
  <c r="X1007" i="1" s="1"/>
  <c r="V1020" i="1"/>
  <c r="X1020" i="1" s="1"/>
  <c r="V741" i="1"/>
  <c r="X741" i="1" s="1"/>
  <c r="V748" i="1"/>
  <c r="X748" i="1" s="1"/>
  <c r="X761" i="1"/>
  <c r="X785" i="1"/>
  <c r="V792" i="1"/>
  <c r="X792" i="1" s="1"/>
  <c r="V802" i="1"/>
  <c r="X802" i="1" s="1"/>
  <c r="V805" i="1"/>
  <c r="X805" i="1" s="1"/>
  <c r="V850" i="1"/>
  <c r="X850" i="1" s="1"/>
  <c r="V857" i="1"/>
  <c r="X857" i="1" s="1"/>
  <c r="V861" i="1"/>
  <c r="X861" i="1" s="1"/>
  <c r="V877" i="1"/>
  <c r="X877" i="1" s="1"/>
  <c r="V890" i="1"/>
  <c r="X890" i="1" s="1"/>
  <c r="V894" i="1"/>
  <c r="X894" i="1" s="1"/>
  <c r="V921" i="1"/>
  <c r="X921" i="1" s="1"/>
  <c r="V925" i="1"/>
  <c r="X925" i="1" s="1"/>
  <c r="V940" i="1"/>
  <c r="X940" i="1" s="1"/>
  <c r="V956" i="1"/>
  <c r="X956" i="1" s="1"/>
  <c r="V960" i="1"/>
  <c r="X960" i="1" s="1"/>
  <c r="X1024" i="1"/>
  <c r="X704" i="1"/>
  <c r="X738" i="1"/>
  <c r="V775" i="1"/>
  <c r="X775" i="1" s="1"/>
  <c r="X782" i="1"/>
  <c r="V835" i="1"/>
  <c r="X835" i="1" s="1"/>
  <c r="V839" i="1"/>
  <c r="X839" i="1" s="1"/>
  <c r="V847" i="1"/>
  <c r="X847" i="1" s="1"/>
  <c r="V902" i="1"/>
  <c r="X902" i="1" s="1"/>
  <c r="V933" i="1"/>
  <c r="X933" i="1" s="1"/>
  <c r="V949" i="1"/>
  <c r="X949" i="1" s="1"/>
  <c r="V953" i="1"/>
  <c r="X953" i="1"/>
  <c r="X986" i="1"/>
  <c r="V995" i="1"/>
  <c r="X995" i="1" s="1"/>
  <c r="V1008" i="1"/>
  <c r="X1008" i="1" s="1"/>
  <c r="X729" i="1"/>
  <c r="V732" i="1"/>
  <c r="X732" i="1" s="1"/>
  <c r="V735" i="1"/>
  <c r="X735" i="1" s="1"/>
  <c r="V752" i="1"/>
  <c r="X752" i="1" s="1"/>
  <c r="V769" i="1"/>
  <c r="X769" i="1" s="1"/>
  <c r="V799" i="1"/>
  <c r="X799" i="1" s="1"/>
  <c r="V815" i="1"/>
  <c r="X815" i="1" s="1"/>
  <c r="V843" i="1"/>
  <c r="X843" i="1" s="1"/>
  <c r="X862" i="1"/>
  <c r="X887" i="1"/>
  <c r="V906" i="1"/>
  <c r="X906" i="1" s="1"/>
  <c r="V1037" i="1"/>
  <c r="X1037" i="1" s="1"/>
  <c r="X821" i="1"/>
  <c r="V891" i="1"/>
  <c r="X891" i="1" s="1"/>
  <c r="V908" i="1"/>
  <c r="X908" i="1" s="1"/>
  <c r="X915" i="1"/>
  <c r="V922" i="1"/>
  <c r="X922" i="1" s="1"/>
  <c r="V936" i="1"/>
  <c r="X936" i="1" s="1"/>
  <c r="X947" i="1"/>
  <c r="V964" i="1"/>
  <c r="X964" i="1" s="1"/>
  <c r="X1001" i="1"/>
  <c r="V864" i="1"/>
  <c r="X864" i="1" s="1"/>
  <c r="V883" i="1"/>
  <c r="X883" i="1" s="1"/>
  <c r="X927" i="1"/>
  <c r="V955" i="1"/>
  <c r="X955" i="1" s="1"/>
  <c r="X758" i="1"/>
  <c r="X806" i="1"/>
  <c r="V828" i="1"/>
  <c r="X828" i="1" s="1"/>
  <c r="X845" i="1"/>
  <c r="V913" i="1"/>
  <c r="X913" i="1" s="1"/>
  <c r="V927" i="1"/>
  <c r="X938" i="1"/>
  <c r="X941" i="1"/>
  <c r="V952" i="1"/>
  <c r="X952" i="1" s="1"/>
  <c r="V973" i="1"/>
  <c r="X973" i="1" s="1"/>
  <c r="V984" i="1"/>
  <c r="X984" i="1" s="1"/>
  <c r="V999" i="1"/>
  <c r="X999" i="1"/>
  <c r="V1003" i="1"/>
  <c r="X1003" i="1" s="1"/>
  <c r="V1015" i="1"/>
  <c r="X1015" i="1" s="1"/>
  <c r="V1027" i="1"/>
  <c r="X1027" i="1" s="1"/>
  <c r="X910" i="1"/>
  <c r="V924" i="1"/>
  <c r="X924" i="1" s="1"/>
  <c r="V931" i="1"/>
  <c r="X931" i="1" s="1"/>
  <c r="X988" i="1"/>
  <c r="V1011" i="1"/>
  <c r="X1011" i="1" s="1"/>
  <c r="V1023" i="1"/>
  <c r="X1023" i="1"/>
  <c r="X1033" i="1"/>
  <c r="V1039" i="1"/>
  <c r="X1039" i="1" s="1"/>
  <c r="V985" i="1"/>
  <c r="X985" i="1" s="1"/>
  <c r="V997" i="1"/>
  <c r="X997" i="1" s="1"/>
  <c r="V1009" i="1"/>
  <c r="X1009" i="1" s="1"/>
  <c r="V1021" i="1"/>
  <c r="X1021" i="1" s="1"/>
  <c r="V1033" i="1"/>
  <c r="V852" i="1"/>
  <c r="X852" i="1" s="1"/>
  <c r="V866" i="1"/>
  <c r="X866" i="1" s="1"/>
  <c r="V900" i="1"/>
  <c r="X900" i="1" s="1"/>
  <c r="V914" i="1"/>
  <c r="X914" i="1" s="1"/>
  <c r="V948" i="1"/>
  <c r="X948" i="1" s="1"/>
  <c r="V962" i="1"/>
  <c r="X962" i="1" s="1"/>
  <c r="V982" i="1"/>
  <c r="X982" i="1" s="1"/>
  <c r="V994" i="1"/>
  <c r="X994" i="1" s="1"/>
  <c r="V1006" i="1"/>
  <c r="X1006" i="1" s="1"/>
  <c r="V1018" i="1"/>
  <c r="X1018" i="1" s="1"/>
  <c r="V1030" i="1"/>
  <c r="X1030" i="1" s="1"/>
  <c r="V1036" i="1"/>
  <c r="X1036" i="1" s="1"/>
  <c r="X1040" i="1"/>
  <c r="G19" i="3" l="1"/>
  <c r="H19" i="3" s="1"/>
  <c r="I19" i="3" s="1"/>
  <c r="J19" i="3" s="1"/>
  <c r="K19" i="3" s="1"/>
  <c r="D28" i="3"/>
  <c r="H27" i="3"/>
  <c r="E28" i="3"/>
  <c r="I27" i="3"/>
  <c r="I29" i="3" s="1"/>
  <c r="J9" i="3"/>
  <c r="F20" i="3"/>
  <c r="G20" i="3"/>
  <c r="H20" i="3"/>
  <c r="G58" i="3"/>
  <c r="J16" i="3"/>
  <c r="I20" i="3"/>
  <c r="K9" i="3" l="1"/>
  <c r="H28" i="3" s="1"/>
  <c r="H29" i="3" s="1"/>
  <c r="E27" i="3"/>
  <c r="D27" i="3"/>
  <c r="C27" i="3"/>
  <c r="C29" i="3" s="1"/>
  <c r="J18" i="3"/>
  <c r="K18" i="3" s="1"/>
  <c r="K16" i="3"/>
  <c r="K20" i="3" s="1"/>
  <c r="J20" i="3"/>
  <c r="D29" i="3"/>
  <c r="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<sst xmlns="http://schemas.openxmlformats.org/spreadsheetml/2006/main" count="15578" uniqueCount="4454">
  <si>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</si>
  <si>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</si>
  <si>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</si>
  <si>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</si>
  <si>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</si>
  <si>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</si>
  <si>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</si>
  <si>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</si>
  <si>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</si>
  <si>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</si>
  <si>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</si>
  <si>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</si>
  <si>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</si>
  <si>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</si>
  <si>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</si>
  <si>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</si>
  <si>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</si>
  <si>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</si>
  <si>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</si>
  <si>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</si>
  <si>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Discount %</t>
  </si>
  <si>
    <t>Discount $</t>
  </si>
  <si>
    <t>Shipping Cost</t>
  </si>
  <si>
    <t>Customer Payable</t>
  </si>
  <si>
    <t>4026-51</t>
  </si>
  <si>
    <t>STEPHEN STEWART</t>
  </si>
  <si>
    <t>913 Mill Road Newburgh, Bedford Park,  NY 12552</t>
  </si>
  <si>
    <t>New York</t>
  </si>
  <si>
    <t>Corporate</t>
  </si>
  <si>
    <t>GREG BLACK</t>
  </si>
  <si>
    <t>Medium</t>
  </si>
  <si>
    <t>Technology</t>
  </si>
  <si>
    <t>Small Pack</t>
  </si>
  <si>
    <t>Regular Air</t>
  </si>
  <si>
    <t>5297-68</t>
  </si>
  <si>
    <t>Office Supplies</t>
  </si>
  <si>
    <t>Wrap Bag</t>
  </si>
  <si>
    <t>5408-85</t>
  </si>
  <si>
    <t>MARVIN SILVA</t>
  </si>
  <si>
    <t>8881 Tarkiln Hill St. Syracuse, University Heights,  NY 13209</t>
  </si>
  <si>
    <t>Small Business</t>
  </si>
  <si>
    <t>TONY PERRY</t>
  </si>
  <si>
    <t>Low</t>
  </si>
  <si>
    <t>Express Air</t>
  </si>
  <si>
    <t>4975-6</t>
  </si>
  <si>
    <t>4064-47</t>
  </si>
  <si>
    <t>LARRY DIAZ</t>
  </si>
  <si>
    <t>82 Bloomfield Lane Locust Valley, East Tremont,  NY 11560</t>
  </si>
  <si>
    <t>Chicago</t>
  </si>
  <si>
    <t>Illinois</t>
  </si>
  <si>
    <t>MANUEL BARNES</t>
  </si>
  <si>
    <t>Not Specified</t>
  </si>
  <si>
    <t>Medium Box</t>
  </si>
  <si>
    <t>5235-39</t>
  </si>
  <si>
    <t>Small Box</t>
  </si>
  <si>
    <t>5122-28</t>
  </si>
  <si>
    <t>JASON HANSEN</t>
  </si>
  <si>
    <t>641 Oak Valley Dr. Alfred Station, Baychester,  NY 14803</t>
  </si>
  <si>
    <t>Consumer</t>
  </si>
  <si>
    <t>WILLIE STEWART</t>
  </si>
  <si>
    <t>Critical</t>
  </si>
  <si>
    <t>4719-65</t>
  </si>
  <si>
    <t>5204-14</t>
  </si>
  <si>
    <t>JOHN ROSE</t>
  </si>
  <si>
    <t>107 South Beacon Lane Holley, Kingsbridge,  NY 14470</t>
  </si>
  <si>
    <t>EDWIN AGUILAR</t>
  </si>
  <si>
    <t>5893-43</t>
  </si>
  <si>
    <t>5840-91</t>
  </si>
  <si>
    <t>BRENT HICKS</t>
  </si>
  <si>
    <t>23 Princess Lane Chicago, Belmont Cragin,  IL 60624</t>
  </si>
  <si>
    <t>COREY MILLS</t>
  </si>
  <si>
    <t>5368-95</t>
  </si>
  <si>
    <t>4037-46</t>
  </si>
  <si>
    <t>JEFFREY OWENS</t>
  </si>
  <si>
    <t>286 Valley Avenue Rochester, Williamsbridge,  NY 14683</t>
  </si>
  <si>
    <t>5534-27</t>
  </si>
  <si>
    <t>4237-55</t>
  </si>
  <si>
    <t>CHARLIE GOMEZ</t>
  </si>
  <si>
    <t>749 North Carriage Street Des Plaines, Irving Park,  IL 60016</t>
  </si>
  <si>
    <t>Home Office</t>
  </si>
  <si>
    <t>5105-99</t>
  </si>
  <si>
    <t>5158-99</t>
  </si>
  <si>
    <t>REGINALD WEST</t>
  </si>
  <si>
    <t>7006 Liberty Dr. Forestburgh, Port Morris,  NY 12777</t>
  </si>
  <si>
    <t>EDDIE MURRAY</t>
  </si>
  <si>
    <t>5616-41</t>
  </si>
  <si>
    <t>4366-64</t>
  </si>
  <si>
    <t>CHAD BURNS</t>
  </si>
  <si>
    <t>632 W. Laurel Road Rochester, University Heights,  NY 14664</t>
  </si>
  <si>
    <t>ROY COOK</t>
  </si>
  <si>
    <t>5899-22</t>
  </si>
  <si>
    <t>4853-71</t>
  </si>
  <si>
    <t>DERRICK WALLACE</t>
  </si>
  <si>
    <t>27 Border Street Prospect Heights, Irving Park,  IL 60070</t>
  </si>
  <si>
    <t>Large Box</t>
  </si>
  <si>
    <t>4198-90</t>
  </si>
  <si>
    <t>4634-76</t>
  </si>
  <si>
    <t>DUANE NELSON</t>
  </si>
  <si>
    <t>606 Hawthorne St. Rochester, Fieldston,  NY 14616</t>
  </si>
  <si>
    <t>5457-73</t>
  </si>
  <si>
    <t>4993-79</t>
  </si>
  <si>
    <t>LAWRENCE JACKSON</t>
  </si>
  <si>
    <t>8522 East Mandarin St. Flushing, Fordham,  NY 11354</t>
  </si>
  <si>
    <t>MARC ARNOLD</t>
  </si>
  <si>
    <t>5360-8</t>
  </si>
  <si>
    <t>5002-74</t>
  </si>
  <si>
    <t>NORMAN MORALES</t>
  </si>
  <si>
    <t>9222 Love Drive Newburgh, Fieldston,  NY 12550</t>
  </si>
  <si>
    <t>4529-21</t>
  </si>
  <si>
    <t>5869-41</t>
  </si>
  <si>
    <t>MARCUS GONZALEZ</t>
  </si>
  <si>
    <t>851 Windmill Street New York, Fordham,  NY 10277</t>
  </si>
  <si>
    <t>VINCENT JORDAN</t>
  </si>
  <si>
    <t>5274-45</t>
  </si>
  <si>
    <t>5953-71</t>
  </si>
  <si>
    <t>ALLEN KELLEY</t>
  </si>
  <si>
    <t>275 South Rd. Brussels, Irving Park,  IL 62013</t>
  </si>
  <si>
    <t>High</t>
  </si>
  <si>
    <t>Jumbo Drum</t>
  </si>
  <si>
    <t>Delivery Truck</t>
  </si>
  <si>
    <t>4150-29</t>
  </si>
  <si>
    <t>4423-9</t>
  </si>
  <si>
    <t>GABRIEL HAYES</t>
  </si>
  <si>
    <t>255 Somerset Ave. Syracuse, East Tremont,  NY 13206</t>
  </si>
  <si>
    <t>5647-23</t>
  </si>
  <si>
    <t>5234-48</t>
  </si>
  <si>
    <t>PEDRO FLORES</t>
  </si>
  <si>
    <t>930 Magnolia Rd. Keensburg, Archer Heights,  IL 62852</t>
  </si>
  <si>
    <t>4868-70</t>
  </si>
  <si>
    <t>5304-6</t>
  </si>
  <si>
    <t>JEFFERY BRADLEY</t>
  </si>
  <si>
    <t>7075 Middle Street Huntley, Armour Square,  IL 60142</t>
  </si>
  <si>
    <t>4357-80</t>
  </si>
  <si>
    <t>4325-96</t>
  </si>
  <si>
    <t>BARRY SANCHEZ</t>
  </si>
  <si>
    <t>919 Corona Street Hamlin, Melrose,  NY 14464</t>
  </si>
  <si>
    <t>4399-23</t>
  </si>
  <si>
    <t>4955-23</t>
  </si>
  <si>
    <t>4178-25</t>
  </si>
  <si>
    <t>5109-34</t>
  </si>
  <si>
    <t>JIMMY HARRIS</t>
  </si>
  <si>
    <t>7553 Sycamore St. New York, Port Morris,  NY 10168</t>
  </si>
  <si>
    <t>4439-39</t>
  </si>
  <si>
    <t>5569-79</t>
  </si>
  <si>
    <t>5532-22</t>
  </si>
  <si>
    <t>OSCAR JONES</t>
  </si>
  <si>
    <t>7473 South Mount St. Chicago, Irving Park,  IL 60603</t>
  </si>
  <si>
    <t>4174-16</t>
  </si>
  <si>
    <t>5482-9</t>
  </si>
  <si>
    <t>STANLEY RAMOS</t>
  </si>
  <si>
    <t>28 Center Street Wauconda, Avondale,  IL 60084</t>
  </si>
  <si>
    <t>4033-45</t>
  </si>
  <si>
    <t>5935-94</t>
  </si>
  <si>
    <t>MAURICE MARTIN</t>
  </si>
  <si>
    <t>223 Ashley Drive Endicott, University Heights,  NY 13761</t>
  </si>
  <si>
    <t>4515-33</t>
  </si>
  <si>
    <t>5360-16</t>
  </si>
  <si>
    <t>RICARDO WARREN</t>
  </si>
  <si>
    <t>55 West Fairground Lane Phoenicia, Woodlawn,  NY 12464</t>
  </si>
  <si>
    <t>5196-56</t>
  </si>
  <si>
    <t>5825-44</t>
  </si>
  <si>
    <t>RAFAEL MARTINEZ</t>
  </si>
  <si>
    <t>358 S. Queen Lane Maple Park, Dunning,  IL 60151</t>
  </si>
  <si>
    <t>4719-3</t>
  </si>
  <si>
    <t>5815-90</t>
  </si>
  <si>
    <t>TROY MORENO</t>
  </si>
  <si>
    <t>28 West Lilypad Ave. Tallula, New City,  IL 62688</t>
  </si>
  <si>
    <t>4764-38</t>
  </si>
  <si>
    <t>4843-41</t>
  </si>
  <si>
    <t>JAMES PRICE</t>
  </si>
  <si>
    <t>267 Queen Ave. Newcomb, City Island,  NY 12879</t>
  </si>
  <si>
    <t>4876-81</t>
  </si>
  <si>
    <t>5660-88</t>
  </si>
  <si>
    <t>CLARENCE OLSON</t>
  </si>
  <si>
    <t>195 Gates Rd. Howard Beach, West Farms,  NY 11414</t>
  </si>
  <si>
    <t>5739-89</t>
  </si>
  <si>
    <t>4764-9</t>
  </si>
  <si>
    <t>LEWIS ROBINSON</t>
  </si>
  <si>
    <t>87 Union Avenue Buffalo, Port Morris,  NY 14228</t>
  </si>
  <si>
    <t>5617-81</t>
  </si>
  <si>
    <t>4931-61</t>
  </si>
  <si>
    <t>HERMAN GRANT</t>
  </si>
  <si>
    <t>31 Clay Lane Lewiston, Norwood,  NY 14092</t>
  </si>
  <si>
    <t>5543-59</t>
  </si>
  <si>
    <t>4086-15</t>
  </si>
  <si>
    <t>VICTOR CARPENTER</t>
  </si>
  <si>
    <t>257 East Street Freedom, Williamsbridge,  NY 14065</t>
  </si>
  <si>
    <t>4806-5</t>
  </si>
  <si>
    <t>5246-7</t>
  </si>
  <si>
    <t>5493-97</t>
  </si>
  <si>
    <t>SAMUEL LONG</t>
  </si>
  <si>
    <t>116 North Primrose Road Kenilworth, Archer Heights,  IL 60043</t>
  </si>
  <si>
    <t>5936-66</t>
  </si>
  <si>
    <t>5643-90</t>
  </si>
  <si>
    <t>GLEN BRADLEY</t>
  </si>
  <si>
    <t>9097 Lafayette Court Keeseville, Riverdale,  NY 12944</t>
  </si>
  <si>
    <t>Furniture</t>
  </si>
  <si>
    <t>4537-40</t>
  </si>
  <si>
    <t>5457-22</t>
  </si>
  <si>
    <t>GLENN PETERS</t>
  </si>
  <si>
    <t>360 Bath Street Schoharie, Wakefield,  NY 12157</t>
  </si>
  <si>
    <t>5048-34</t>
  </si>
  <si>
    <t>4155-99</t>
  </si>
  <si>
    <t>RON BAKER</t>
  </si>
  <si>
    <t>35 Honor Drive Chicago, Dunning,  IL 60680</t>
  </si>
  <si>
    <t>4947-68</t>
  </si>
  <si>
    <t>4310-65</t>
  </si>
  <si>
    <t>ADRIAN SANDERS</t>
  </si>
  <si>
    <t>9658 Philmont St. Liverpool, New City,  IL 61543</t>
  </si>
  <si>
    <t>4725-91</t>
  </si>
  <si>
    <t>JOSE DIXON</t>
  </si>
  <si>
    <t>8420 East Overlook St. Syracuse, Baychester,  NY 13252</t>
  </si>
  <si>
    <t>4802-89</t>
  </si>
  <si>
    <t>5106-86</t>
  </si>
  <si>
    <t>5979-31</t>
  </si>
  <si>
    <t>RYAN RIVERA</t>
  </si>
  <si>
    <t>7563 E. Crescent Avenue Brightwaters, Williamsbridge,  NY 11718</t>
  </si>
  <si>
    <t>5860-23</t>
  </si>
  <si>
    <t>5288-8</t>
  </si>
  <si>
    <t>CALVIN MURPHY</t>
  </si>
  <si>
    <t>87 Marconi St. Downsville, Eastchester,  NY 13755</t>
  </si>
  <si>
    <t>5321-82</t>
  </si>
  <si>
    <t>4236-57</t>
  </si>
  <si>
    <t>5510-7</t>
  </si>
  <si>
    <t>5264-61</t>
  </si>
  <si>
    <t>RYAN WALKER</t>
  </si>
  <si>
    <t>991 NW. Livingston Drive Meridian, Eastchester,  NY 13113</t>
  </si>
  <si>
    <t>4719-37</t>
  </si>
  <si>
    <t>4787-74</t>
  </si>
  <si>
    <t>4133-31</t>
  </si>
  <si>
    <t>4673-29</t>
  </si>
  <si>
    <t>JOE HANSEN</t>
  </si>
  <si>
    <t>7101 South Livingston Lane Hankins, Port Morris,  NY 12741</t>
  </si>
  <si>
    <t>BRYAN JENKINS</t>
  </si>
  <si>
    <t>5586-70</t>
  </si>
  <si>
    <t>5266-99</t>
  </si>
  <si>
    <t>5673-3</t>
  </si>
  <si>
    <t>EDDIE FREEMAN</t>
  </si>
  <si>
    <t>93 Church Rd. Brookfield, Ashburn,  IL 60513</t>
  </si>
  <si>
    <t>4816-82</t>
  </si>
  <si>
    <t>JERRY GOMEZ</t>
  </si>
  <si>
    <t>46 Rose Court Ghent, Fieldston,  NY 12075</t>
  </si>
  <si>
    <t>BOBBY CHAVEZ</t>
  </si>
  <si>
    <t>5150-20</t>
  </si>
  <si>
    <t>JOE RILEY</t>
  </si>
  <si>
    <t>85 Primrose Court Watseka, Irving Park,  IL 60970</t>
  </si>
  <si>
    <t>4417-33</t>
  </si>
  <si>
    <t>RONALD GONZALES</t>
  </si>
  <si>
    <t>82 Stillwater Dr. Dolgeville, University Heights,  NY 13329</t>
  </si>
  <si>
    <t>4461-10</t>
  </si>
  <si>
    <t>4145-25</t>
  </si>
  <si>
    <t>TROY NELSON</t>
  </si>
  <si>
    <t>122 Pheasant Dr. Hillside, Albany Park,  IL 60162</t>
  </si>
  <si>
    <t>4987-87</t>
  </si>
  <si>
    <t>BARRY JACKSON</t>
  </si>
  <si>
    <t>67 New Castle St. Sag Harbor, Mott Haven,  NY 11963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</si>
  <si>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</si>
  <si>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</si>
  <si>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</si>
  <si>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</si>
  <si>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</si>
  <si>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</si>
  <si>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5597-95</t>
  </si>
  <si>
    <t>BENJAMIN RAMOS</t>
  </si>
  <si>
    <t>168 Sleepy Hollow St. Elmira, Eastchester,  NY 14901</t>
  </si>
  <si>
    <t>5921-90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</si>
  <si>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</si>
  <si>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</si>
  <si>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</si>
  <si>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</si>
  <si>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</si>
  <si>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</si>
  <si>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</si>
  <si>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</si>
  <si>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</si>
  <si>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</si>
  <si>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</si>
  <si>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</si>
  <si>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</si>
  <si>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</si>
  <si>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</si>
  <si>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</si>
  <si>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</si>
  <si>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</si>
  <si>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</si>
  <si>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</si>
  <si>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</si>
  <si>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</si>
  <si>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</si>
  <si>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</si>
  <si>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</si>
  <si>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</si>
  <si>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</si>
  <si>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</si>
  <si>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</si>
  <si>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</si>
  <si>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</si>
  <si>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</si>
  <si>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</si>
  <si>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</si>
  <si>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</si>
  <si>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</si>
  <si>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</si>
  <si>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</si>
  <si>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</si>
  <si>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</si>
  <si>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</si>
  <si>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</si>
  <si>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</si>
  <si>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</si>
  <si>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</si>
  <si>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</si>
  <si>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</si>
  <si>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</si>
  <si>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</si>
  <si>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</si>
  <si>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</si>
  <si>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</si>
  <si>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</si>
  <si>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</si>
  <si>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</si>
  <si>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</si>
  <si>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</si>
  <si>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</si>
  <si>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</si>
  <si>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</si>
  <si>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</si>
  <si>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</si>
  <si>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</si>
  <si>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</si>
  <si>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</si>
  <si>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</si>
  <si>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</si>
  <si>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</si>
  <si>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</si>
  <si>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</si>
  <si>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</si>
  <si>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</si>
  <si>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</si>
  <si>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</si>
  <si>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</si>
  <si>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</si>
  <si>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</si>
  <si>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</si>
  <si>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</si>
  <si>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</si>
  <si>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</si>
  <si>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</si>
  <si>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</si>
  <si>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</si>
  <si>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</si>
  <si>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</si>
  <si>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</si>
  <si>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</si>
  <si>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</si>
  <si>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</si>
  <si>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</si>
  <si>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</si>
  <si>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</si>
  <si>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</si>
  <si>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</si>
  <si>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</si>
  <si>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</si>
  <si>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</si>
  <si>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</si>
  <si>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</si>
  <si>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</si>
  <si>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</si>
  <si>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</si>
  <si>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</si>
  <si>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</si>
  <si>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</si>
  <si>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</si>
  <si>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</si>
  <si>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</si>
  <si>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</si>
  <si>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</si>
  <si>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</si>
  <si>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</si>
  <si>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</si>
  <si>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</si>
  <si>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</si>
  <si>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</si>
  <si>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</si>
  <si>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</si>
  <si>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</si>
  <si>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</si>
  <si>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</si>
  <si>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</si>
  <si>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</si>
  <si>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</si>
  <si>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</si>
  <si>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</si>
  <si>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</si>
  <si>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</si>
  <si>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</si>
  <si>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</si>
  <si>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</si>
  <si>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</si>
  <si>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</si>
  <si>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</si>
  <si>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</si>
  <si>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</si>
  <si>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</si>
  <si>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</si>
  <si>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</si>
  <si>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</si>
  <si>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</si>
  <si>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</si>
  <si>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</si>
  <si>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</si>
  <si>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</si>
  <si>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</si>
  <si>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</si>
  <si>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</si>
  <si>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</si>
  <si>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</si>
  <si>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</si>
  <si>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</si>
  <si>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</si>
  <si>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</si>
  <si>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</si>
  <si>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</si>
  <si>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</si>
  <si>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</si>
  <si>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</si>
  <si>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</si>
  <si>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</si>
  <si>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</si>
  <si>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</si>
  <si>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</si>
  <si>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</si>
  <si>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</si>
  <si>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</si>
  <si>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</si>
  <si>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</si>
  <si>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</si>
  <si>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</si>
  <si>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</si>
  <si>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</si>
  <si>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</si>
  <si>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</si>
  <si>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</si>
  <si>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</si>
  <si>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</si>
  <si>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</si>
  <si>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</si>
  <si>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</si>
  <si>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</si>
  <si>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</si>
  <si>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</si>
  <si>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</si>
  <si>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</si>
  <si>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</si>
  <si>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</si>
  <si>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</si>
  <si>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</si>
  <si>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</si>
  <si>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</si>
  <si>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</si>
  <si>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</si>
  <si>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</si>
  <si>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</si>
  <si>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</si>
  <si>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</si>
  <si>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</si>
  <si>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</si>
  <si>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</si>
  <si>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</si>
  <si>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</si>
  <si>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</si>
  <si>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</si>
  <si>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</si>
  <si>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</si>
  <si>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</si>
  <si>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</si>
  <si>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</si>
  <si>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</si>
  <si>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</si>
  <si>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</si>
  <si>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</si>
  <si>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</si>
  <si>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</si>
  <si>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</si>
  <si>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</si>
  <si>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</si>
  <si>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</si>
  <si>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5773-18</t>
  </si>
  <si>
    <t>5754-73</t>
  </si>
  <si>
    <t>TODD ROSE</t>
  </si>
  <si>
    <t>8652 Jones Street Rushville, Kingsbridge,  NY 14544</t>
  </si>
  <si>
    <t>5012-49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</si>
  <si>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</si>
  <si>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</si>
  <si>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</si>
  <si>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</si>
  <si>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</si>
  <si>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</si>
  <si>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</si>
  <si>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</si>
  <si>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</si>
  <si>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</si>
  <si>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</si>
  <si>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</si>
  <si>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</si>
  <si>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</si>
  <si>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</si>
  <si>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</si>
  <si>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</si>
  <si>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</si>
  <si>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</si>
  <si>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</si>
  <si>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</si>
  <si>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</si>
  <si>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</si>
  <si>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</si>
  <si>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</si>
  <si>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</si>
  <si>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</si>
  <si>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</si>
  <si>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</si>
  <si>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</si>
  <si>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</si>
  <si>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</si>
  <si>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</si>
  <si>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</si>
  <si>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</si>
  <si>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</si>
  <si>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</si>
  <si>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</si>
  <si>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</si>
  <si>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</si>
  <si>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</si>
  <si>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</si>
  <si>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</si>
  <si>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</si>
  <si>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</si>
  <si>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</si>
  <si>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</si>
  <si>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</si>
  <si>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</si>
  <si>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</si>
  <si>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</si>
  <si>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</si>
  <si>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</si>
  <si>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</si>
  <si>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</si>
  <si>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</si>
  <si>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</si>
  <si>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</si>
  <si>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</si>
  <si>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</si>
  <si>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</si>
  <si>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</si>
  <si>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</si>
  <si>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</si>
  <si>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</si>
  <si>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</si>
  <si>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</si>
  <si>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</si>
  <si>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</si>
  <si>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</si>
  <si>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</si>
  <si>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</si>
  <si>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</si>
  <si>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</si>
  <si>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</si>
  <si>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</si>
  <si>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</si>
  <si>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</si>
  <si>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</si>
  <si>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</si>
  <si>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</si>
  <si>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</si>
  <si>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</si>
  <si>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</si>
  <si>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</si>
  <si>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</si>
  <si>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</si>
  <si>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</si>
  <si>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</si>
  <si>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</si>
  <si>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</si>
  <si>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</si>
  <si>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</si>
  <si>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</si>
  <si>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</si>
  <si>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</si>
  <si>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</si>
  <si>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</si>
  <si>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</si>
  <si>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</si>
  <si>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</si>
  <si>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</si>
  <si>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</si>
  <si>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</si>
  <si>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</si>
  <si>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</si>
  <si>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</si>
  <si>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</si>
  <si>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</si>
  <si>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</si>
  <si>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</si>
  <si>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</si>
  <si>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</si>
  <si>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</si>
  <si>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</si>
  <si>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</si>
  <si>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</si>
  <si>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</si>
  <si>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</si>
  <si>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</si>
  <si>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</si>
  <si>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</si>
  <si>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</si>
  <si>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</si>
  <si>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</si>
  <si>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</si>
  <si>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</si>
  <si>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</si>
  <si>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</si>
  <si>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</si>
  <si>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</si>
  <si>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</si>
  <si>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</si>
  <si>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</si>
  <si>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</si>
  <si>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</si>
  <si>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</si>
  <si>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</si>
  <si>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</si>
  <si>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</si>
  <si>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</si>
  <si>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</si>
  <si>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</si>
  <si>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</si>
  <si>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</si>
  <si>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</si>
  <si>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</si>
  <si>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</si>
  <si>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</si>
  <si>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</si>
  <si>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</si>
  <si>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</si>
  <si>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</si>
  <si>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</si>
  <si>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</si>
  <si>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</si>
  <si>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</si>
  <si>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</si>
  <si>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</si>
  <si>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</si>
  <si>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</si>
  <si>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</si>
  <si>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</si>
  <si>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</si>
  <si>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</si>
  <si>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</si>
  <si>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5791-45</t>
  </si>
  <si>
    <t>MARTIN WEBB</t>
  </si>
  <si>
    <t>841 Eagle Lane Buffalo, Fordham,  NY 14214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</si>
  <si>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</si>
  <si>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</si>
  <si>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</si>
  <si>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</si>
  <si>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</si>
  <si>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</si>
  <si>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</si>
  <si>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</si>
  <si>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</si>
  <si>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</si>
  <si>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</si>
  <si>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</si>
  <si>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</si>
  <si>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</si>
  <si>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</si>
  <si>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</si>
  <si>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</si>
  <si>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</si>
  <si>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</si>
  <si>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</si>
  <si>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</si>
  <si>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</si>
  <si>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</si>
  <si>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</si>
  <si>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</si>
  <si>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</si>
  <si>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</si>
  <si>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</si>
  <si>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</si>
  <si>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</si>
  <si>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</si>
  <si>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</si>
  <si>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</si>
  <si>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</si>
  <si>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</si>
  <si>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</si>
  <si>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</si>
  <si>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</si>
  <si>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</si>
  <si>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</si>
  <si>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</si>
  <si>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</si>
  <si>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</si>
  <si>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</si>
  <si>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</si>
  <si>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</si>
  <si>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</si>
  <si>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</si>
  <si>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</si>
  <si>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</si>
  <si>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</si>
  <si>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</si>
  <si>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4758-42</t>
  </si>
  <si>
    <t>5909-76</t>
  </si>
  <si>
    <t>SHANE MEYER</t>
  </si>
  <si>
    <t>21 Ridgeview Rd. New City, Morris Heights,  NY 10956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</si>
  <si>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</si>
  <si>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</si>
  <si>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</si>
  <si>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</si>
  <si>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</si>
  <si>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</si>
  <si>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</si>
  <si>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</si>
  <si>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</si>
  <si>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</si>
  <si>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</si>
  <si>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</si>
  <si>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</si>
  <si>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</si>
  <si>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</si>
  <si>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</si>
  <si>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</si>
  <si>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</si>
  <si>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</si>
  <si>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</si>
  <si>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</si>
  <si>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</si>
  <si>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</si>
  <si>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</si>
  <si>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</si>
  <si>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</si>
  <si>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</si>
  <si>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</si>
  <si>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</si>
  <si>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</si>
  <si>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</si>
  <si>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4096-92</t>
  </si>
  <si>
    <t>RANDY BENNETT</t>
  </si>
  <si>
    <t>911 Cathedral Street Staten Island, City Island,  NY 10310</t>
  </si>
  <si>
    <t>5461-46</t>
  </si>
  <si>
    <t>AARON SANDERS</t>
  </si>
  <si>
    <t>75 Jones Lane Redwood, Riverdale,  NY 13679</t>
  </si>
  <si>
    <t>4487-30</t>
  </si>
  <si>
    <t>4651-18</t>
  </si>
  <si>
    <t>4741-26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</si>
  <si>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</si>
  <si>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</si>
  <si>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</si>
  <si>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</si>
  <si>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</si>
  <si>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</si>
  <si>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</si>
  <si>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</si>
  <si>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</si>
  <si>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</si>
  <si>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</si>
  <si>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</si>
  <si>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</si>
  <si>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5594-17</t>
  </si>
  <si>
    <t>GERALD MCDONALD</t>
  </si>
  <si>
    <t>844 Hope Drive Buffalo, Marble Hill,  NY 14207</t>
  </si>
  <si>
    <t>4345-59</t>
  </si>
  <si>
    <t>RICARDO PENA</t>
  </si>
  <si>
    <t>91 NW. Pebble Ave. Waterloo, Belmont Cragin,  IL 62298</t>
  </si>
  <si>
    <t>4925-48</t>
  </si>
  <si>
    <t>4415-44</t>
  </si>
  <si>
    <t>5002-37</t>
  </si>
  <si>
    <t>5385-36</t>
  </si>
  <si>
    <t>LEO SANCHEZ</t>
  </si>
  <si>
    <t>32 Juniper Court Arverne, Melrose,  NY 11692</t>
  </si>
  <si>
    <t>4202-79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</si>
  <si>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</si>
  <si>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</si>
  <si>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</si>
  <si>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</si>
  <si>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</si>
  <si>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</si>
  <si>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</si>
  <si>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</si>
  <si>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</si>
  <si>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</si>
  <si>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</si>
  <si>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</si>
  <si>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</si>
  <si>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</si>
  <si>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</si>
  <si>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</si>
  <si>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</si>
  <si>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</si>
  <si>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5166-76</t>
  </si>
  <si>
    <t>5022-65</t>
  </si>
  <si>
    <t>DERRICK SANTOS</t>
  </si>
  <si>
    <t>527 Union Drive Bronx, Port Morris,  NY 10471</t>
  </si>
  <si>
    <t>4845-38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</si>
  <si>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</si>
  <si>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</si>
  <si>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</si>
  <si>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</si>
  <si>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</si>
  <si>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</si>
  <si>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</si>
  <si>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</si>
  <si>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</si>
  <si>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</si>
  <si>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</si>
  <si>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</si>
  <si>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</si>
  <si>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</si>
  <si>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</si>
  <si>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</si>
  <si>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</si>
  <si>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</si>
  <si>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</si>
  <si>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</si>
  <si>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</si>
  <si>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</si>
  <si>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</si>
  <si>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</si>
  <si>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</si>
  <si>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</si>
  <si>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</si>
  <si>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</si>
  <si>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</si>
  <si>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</si>
  <si>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</si>
  <si>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</si>
  <si>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</si>
  <si>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</si>
  <si>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</si>
  <si>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</si>
  <si>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</si>
  <si>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</si>
  <si>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</si>
  <si>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</si>
  <si>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</si>
  <si>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</si>
  <si>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</si>
  <si>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</si>
  <si>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</si>
  <si>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</si>
  <si>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</si>
  <si>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</si>
  <si>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</si>
  <si>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</si>
  <si>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</si>
  <si>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</si>
  <si>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</si>
  <si>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</si>
  <si>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</si>
  <si>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</si>
  <si>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</si>
  <si>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</si>
  <si>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</si>
  <si>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</si>
  <si>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</si>
  <si>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</si>
  <si>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</si>
  <si>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</si>
  <si>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</si>
  <si>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</si>
  <si>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</si>
  <si>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</si>
  <si>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</si>
  <si>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</si>
  <si>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</si>
  <si>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</si>
  <si>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</si>
  <si>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</si>
  <si>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</si>
  <si>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</si>
  <si>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</si>
  <si>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</si>
  <si>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</si>
  <si>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</si>
  <si>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</si>
  <si>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</si>
  <si>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</si>
  <si>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</si>
  <si>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</si>
  <si>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</si>
  <si>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</si>
  <si>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</si>
  <si>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</si>
  <si>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</si>
  <si>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</si>
  <si>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</si>
  <si>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</si>
  <si>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</si>
  <si>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</si>
  <si>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</si>
  <si>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</si>
  <si>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</si>
  <si>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</si>
  <si>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</si>
  <si>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</si>
  <si>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</si>
  <si>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</si>
  <si>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</si>
  <si>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</si>
  <si>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</si>
  <si>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</si>
  <si>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</si>
  <si>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</si>
  <si>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</si>
  <si>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</si>
  <si>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</si>
  <si>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</si>
  <si>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</si>
  <si>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</si>
  <si>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</si>
  <si>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</si>
  <si>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</si>
  <si>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</si>
  <si>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</si>
  <si>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</si>
  <si>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</si>
  <si>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</si>
  <si>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</si>
  <si>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</si>
  <si>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</si>
  <si>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</si>
  <si>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</si>
  <si>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</si>
  <si>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</si>
  <si>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</si>
  <si>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</si>
  <si>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</si>
  <si>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</si>
  <si>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</si>
  <si>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</si>
  <si>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</si>
  <si>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</si>
  <si>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</si>
  <si>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</si>
  <si>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</si>
  <si>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</si>
  <si>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</si>
  <si>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</si>
  <si>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</si>
  <si>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</si>
  <si>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</si>
  <si>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</si>
  <si>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</si>
  <si>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</si>
  <si>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</si>
  <si>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</si>
  <si>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</si>
  <si>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</si>
  <si>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</si>
  <si>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</si>
  <si>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</si>
  <si>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</si>
  <si>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</si>
  <si>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</si>
  <si>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</si>
  <si>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</si>
  <si>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</si>
  <si>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</si>
  <si>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</si>
  <si>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</si>
  <si>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</si>
  <si>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</si>
  <si>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</si>
  <si>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</si>
  <si>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</si>
  <si>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</si>
  <si>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</si>
  <si>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5893-50</t>
  </si>
  <si>
    <t>BRADLEY WOOD</t>
  </si>
  <si>
    <t>449 East High Drive Florida, Williamsbridge,  NY 10921</t>
  </si>
  <si>
    <t>4131-28</t>
  </si>
  <si>
    <t>NATHAN SIMMONS</t>
  </si>
  <si>
    <t>56 SW. College Street White Heath, Armour Square,  IL 61884</t>
  </si>
  <si>
    <t>4510-17</t>
  </si>
  <si>
    <t>DONALD HANSEN</t>
  </si>
  <si>
    <t>256 Annadale Avenue De Land, Irving Park,  IL 61839</t>
  </si>
  <si>
    <t>4340-6</t>
  </si>
  <si>
    <t>4237-57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</si>
  <si>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</si>
  <si>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</si>
  <si>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</si>
  <si>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</si>
  <si>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</si>
  <si>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</si>
  <si>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</si>
  <si>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</si>
  <si>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</si>
  <si>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</si>
  <si>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</si>
  <si>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</si>
  <si>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</si>
  <si>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</si>
  <si>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</si>
  <si>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</si>
  <si>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</si>
  <si>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</si>
  <si>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</si>
  <si>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</si>
  <si>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</si>
  <si>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</si>
  <si>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</si>
  <si>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</si>
  <si>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</si>
  <si>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</si>
  <si>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</si>
  <si>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</si>
  <si>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</si>
  <si>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</si>
  <si>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</si>
  <si>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</si>
  <si>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</si>
  <si>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</si>
  <si>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</si>
  <si>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</si>
  <si>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</si>
  <si>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</si>
  <si>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</si>
  <si>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</si>
  <si>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</si>
  <si>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</si>
  <si>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</si>
  <si>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</si>
  <si>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</si>
  <si>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</si>
  <si>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</si>
  <si>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</si>
  <si>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</si>
  <si>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</si>
  <si>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</si>
  <si>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</si>
  <si>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</si>
  <si>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</si>
  <si>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</si>
  <si>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</si>
  <si>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</si>
  <si>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</si>
  <si>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</si>
  <si>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</si>
  <si>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</si>
  <si>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</si>
  <si>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</si>
  <si>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</si>
  <si>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</si>
  <si>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</si>
  <si>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</si>
  <si>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</si>
  <si>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</si>
  <si>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</si>
  <si>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</si>
  <si>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</si>
  <si>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</si>
  <si>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</si>
  <si>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</si>
  <si>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</si>
  <si>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</si>
  <si>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</si>
  <si>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</si>
  <si>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</si>
  <si>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</si>
  <si>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</si>
  <si>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</si>
  <si>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</si>
  <si>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</si>
  <si>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</si>
  <si>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</si>
  <si>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</si>
  <si>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</si>
  <si>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</si>
  <si>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</si>
  <si>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</si>
  <si>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</si>
  <si>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</si>
  <si>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</si>
  <si>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</si>
  <si>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</si>
  <si>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</si>
  <si>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</si>
  <si>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</si>
  <si>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</si>
  <si>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</si>
  <si>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</si>
  <si>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</si>
  <si>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</si>
  <si>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</si>
  <si>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</si>
  <si>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</si>
  <si>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</si>
  <si>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</si>
  <si>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</si>
  <si>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</si>
  <si>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</si>
  <si>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</si>
  <si>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</si>
  <si>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</si>
  <si>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</si>
  <si>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</si>
  <si>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</si>
  <si>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</si>
  <si>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</si>
  <si>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</si>
  <si>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</si>
  <si>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</si>
  <si>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</si>
  <si>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</si>
  <si>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</si>
  <si>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</si>
  <si>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</si>
  <si>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</si>
  <si>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</si>
  <si>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</si>
  <si>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</si>
  <si>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</si>
  <si>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</si>
  <si>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</si>
  <si>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</si>
  <si>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</si>
  <si>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</si>
  <si>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</si>
  <si>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</si>
  <si>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</si>
  <si>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</si>
  <si>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</si>
  <si>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</si>
  <si>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</si>
  <si>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</si>
  <si>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</si>
  <si>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</si>
  <si>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</si>
  <si>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</si>
  <si>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</si>
  <si>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</si>
  <si>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</si>
  <si>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</si>
  <si>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</si>
  <si>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</si>
  <si>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</si>
  <si>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</si>
  <si>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</si>
  <si>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</si>
  <si>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</si>
  <si>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</si>
  <si>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</si>
  <si>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</si>
  <si>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</si>
  <si>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</si>
  <si>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</si>
  <si>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</si>
  <si>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</si>
  <si>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</si>
  <si>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</si>
  <si>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</si>
  <si>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</si>
  <si>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</si>
  <si>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</si>
  <si>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</si>
  <si>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</si>
  <si>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</si>
  <si>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</si>
  <si>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</si>
  <si>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</si>
  <si>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</si>
  <si>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</si>
  <si>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</si>
  <si>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</si>
  <si>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</si>
  <si>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</si>
  <si>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</si>
  <si>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</si>
  <si>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</si>
  <si>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</si>
  <si>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</si>
  <si>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</si>
  <si>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</si>
  <si>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</si>
  <si>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</si>
  <si>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</si>
  <si>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</si>
  <si>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</si>
  <si>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</si>
  <si>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</si>
  <si>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</si>
  <si>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</si>
  <si>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</si>
  <si>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</si>
  <si>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</si>
  <si>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</si>
  <si>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</si>
  <si>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</si>
  <si>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</si>
  <si>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</si>
  <si>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</si>
  <si>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</si>
  <si>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</si>
  <si>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</si>
  <si>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</si>
  <si>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</si>
  <si>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</si>
  <si>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</si>
  <si>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</si>
  <si>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</si>
  <si>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</si>
  <si>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</si>
  <si>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</si>
  <si>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</si>
  <si>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</si>
  <si>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</si>
  <si>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</si>
  <si>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</si>
  <si>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</si>
  <si>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</si>
  <si>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</si>
  <si>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</si>
  <si>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</si>
  <si>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</si>
  <si>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</si>
  <si>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</si>
  <si>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</si>
  <si>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</si>
  <si>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</si>
  <si>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</si>
  <si>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</si>
  <si>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</si>
  <si>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</si>
  <si>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</si>
  <si>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</si>
  <si>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</si>
  <si>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</si>
  <si>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</si>
  <si>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</si>
  <si>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</si>
  <si>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</si>
  <si>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</si>
  <si>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</si>
  <si>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</si>
  <si>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</si>
  <si>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</si>
  <si>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</si>
  <si>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</si>
  <si>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</si>
  <si>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</si>
  <si>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</si>
  <si>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</si>
  <si>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</si>
  <si>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</si>
  <si>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</si>
  <si>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</si>
  <si>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</si>
  <si>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</si>
  <si>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</si>
  <si>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</si>
  <si>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</si>
  <si>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</si>
  <si>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</si>
  <si>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</si>
  <si>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</si>
  <si>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</si>
  <si>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</si>
  <si>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</si>
  <si>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</si>
  <si>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</si>
  <si>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</si>
  <si>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</si>
  <si>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</si>
  <si>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</si>
  <si>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</si>
  <si>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</si>
  <si>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</si>
  <si>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</si>
  <si>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</si>
  <si>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</si>
  <si>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</si>
  <si>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</si>
  <si>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</si>
  <si>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</si>
  <si>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</si>
  <si>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</si>
  <si>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</si>
  <si>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</si>
  <si>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</si>
  <si>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</si>
  <si>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</si>
  <si>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</si>
  <si>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</si>
  <si>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</si>
  <si>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</si>
  <si>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</si>
  <si>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</si>
  <si>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</si>
  <si>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</si>
  <si>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</si>
  <si>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</si>
  <si>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</si>
  <si>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4142-74</t>
  </si>
  <si>
    <t>TIM WASHINGTON</t>
  </si>
  <si>
    <t>96 Hamilton Ave. Roosevelt, Fieldston,  NY 11575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</si>
  <si>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</si>
  <si>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</si>
  <si>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</si>
  <si>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</si>
  <si>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</si>
  <si>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</si>
  <si>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</si>
  <si>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</si>
  <si>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</si>
  <si>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</si>
  <si>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</si>
  <si>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</si>
  <si>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</si>
  <si>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</si>
  <si>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</si>
  <si>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</si>
  <si>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</si>
  <si>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</si>
  <si>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</si>
  <si>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</si>
  <si>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</si>
  <si>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</si>
  <si>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</si>
  <si>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</si>
  <si>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</si>
  <si>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</si>
  <si>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</si>
  <si>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</si>
  <si>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</si>
  <si>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</si>
  <si>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</si>
  <si>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</si>
  <si>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</si>
  <si>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</si>
  <si>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</si>
  <si>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</si>
  <si>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</si>
  <si>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</si>
  <si>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</si>
  <si>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</si>
  <si>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</si>
  <si>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</si>
  <si>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</si>
  <si>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</si>
  <si>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</si>
  <si>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</si>
  <si>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</si>
  <si>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</si>
  <si>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</si>
  <si>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</si>
  <si>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</si>
  <si>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</si>
  <si>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</si>
  <si>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</si>
  <si>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</si>
  <si>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</si>
  <si>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</si>
  <si>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</si>
  <si>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</si>
  <si>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</si>
  <si>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</si>
  <si>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</si>
  <si>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</si>
  <si>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</si>
  <si>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</si>
  <si>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</si>
  <si>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</si>
  <si>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</si>
  <si>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</si>
  <si>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</si>
  <si>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</si>
  <si>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</si>
  <si>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</si>
  <si>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</si>
  <si>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</si>
  <si>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</si>
  <si>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</si>
  <si>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</si>
  <si>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</si>
  <si>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</si>
  <si>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</si>
  <si>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</si>
  <si>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</si>
  <si>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</si>
  <si>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</si>
  <si>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</si>
  <si>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</si>
  <si>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</si>
  <si>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</si>
  <si>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</si>
  <si>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</si>
  <si>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</si>
  <si>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</si>
  <si>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</si>
  <si>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</si>
  <si>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</si>
  <si>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</si>
  <si>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</si>
  <si>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</si>
  <si>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</si>
  <si>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</si>
  <si>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</si>
  <si>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</si>
  <si>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</si>
  <si>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</si>
  <si>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</si>
  <si>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</si>
  <si>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</si>
  <si>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</si>
  <si>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</si>
  <si>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</si>
  <si>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</si>
  <si>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</si>
  <si>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</si>
  <si>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</si>
  <si>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</si>
  <si>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</si>
  <si>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</si>
  <si>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</si>
  <si>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</si>
  <si>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</si>
  <si>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</si>
  <si>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</si>
  <si>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</si>
  <si>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</si>
  <si>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</si>
  <si>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</si>
  <si>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</si>
  <si>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</si>
  <si>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</si>
  <si>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</si>
  <si>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</si>
  <si>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</si>
  <si>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</si>
  <si>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</si>
  <si>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</si>
  <si>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</si>
  <si>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</si>
  <si>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</si>
  <si>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</si>
  <si>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</si>
  <si>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</si>
  <si>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</si>
  <si>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</si>
  <si>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</si>
  <si>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</si>
  <si>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</si>
  <si>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</si>
  <si>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</si>
  <si>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</si>
  <si>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</si>
  <si>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</si>
  <si>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</si>
  <si>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</si>
  <si>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</si>
  <si>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</si>
  <si>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</si>
  <si>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</si>
  <si>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</si>
  <si>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</si>
  <si>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</si>
  <si>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</si>
  <si>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</si>
  <si>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</si>
  <si>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</si>
  <si>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</si>
  <si>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</si>
  <si>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</si>
  <si>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</si>
  <si>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</si>
  <si>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</si>
  <si>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</si>
  <si>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</si>
  <si>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</si>
  <si>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</si>
  <si>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</si>
  <si>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</si>
  <si>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</si>
  <si>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</si>
  <si>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</si>
  <si>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</si>
  <si>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</si>
  <si>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</si>
  <si>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</si>
  <si>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</si>
  <si>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</si>
  <si>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</si>
  <si>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</si>
  <si>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</si>
  <si>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</si>
  <si>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</si>
  <si>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</si>
  <si>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</si>
  <si>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</si>
  <si>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</si>
  <si>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</si>
  <si>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</si>
  <si>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</si>
  <si>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</si>
  <si>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</si>
  <si>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</si>
  <si>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</si>
  <si>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</si>
  <si>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</si>
  <si>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</si>
  <si>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</si>
  <si>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</si>
  <si>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</si>
  <si>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</si>
  <si>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</si>
  <si>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</si>
  <si>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</si>
  <si>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</si>
  <si>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</si>
  <si>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</si>
  <si>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</si>
  <si>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</si>
  <si>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</si>
  <si>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</si>
  <si>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</si>
  <si>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</si>
  <si>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</si>
  <si>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</si>
  <si>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</si>
  <si>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</si>
  <si>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</si>
  <si>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</si>
  <si>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</si>
  <si>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</si>
  <si>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</si>
  <si>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</si>
  <si>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</si>
  <si>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</si>
  <si>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</si>
  <si>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</si>
  <si>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</si>
  <si>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</si>
  <si>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</si>
  <si>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</si>
  <si>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</si>
  <si>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</si>
  <si>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</si>
  <si>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</si>
  <si>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</si>
  <si>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</si>
  <si>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</si>
  <si>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</si>
  <si>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</si>
  <si>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</si>
  <si>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</si>
  <si>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</si>
  <si>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</si>
  <si>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</si>
  <si>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</si>
  <si>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</si>
  <si>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</si>
  <si>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</si>
  <si>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</si>
  <si>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</si>
  <si>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</si>
  <si>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</si>
  <si>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</si>
  <si>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5641-65</t>
  </si>
  <si>
    <t>4134-16</t>
  </si>
  <si>
    <t>5865-14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</si>
  <si>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</si>
  <si>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</si>
  <si>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</si>
  <si>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</si>
  <si>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</si>
  <si>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</si>
  <si>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</si>
  <si>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</si>
  <si>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</si>
  <si>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</si>
  <si>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</si>
  <si>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</si>
  <si>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</si>
  <si>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</si>
  <si>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</si>
  <si>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</si>
  <si>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</si>
  <si>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</si>
  <si>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</si>
  <si>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</si>
  <si>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</si>
  <si>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</si>
  <si>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</si>
  <si>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</si>
  <si>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</si>
  <si>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</si>
  <si>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</si>
  <si>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</si>
  <si>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</si>
  <si>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</si>
  <si>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</si>
  <si>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</si>
  <si>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</si>
  <si>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</si>
  <si>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</si>
  <si>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</si>
  <si>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</si>
  <si>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</si>
  <si>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</si>
  <si>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</si>
  <si>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</si>
  <si>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</si>
  <si>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</si>
  <si>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</si>
  <si>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</si>
  <si>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</si>
  <si>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</si>
  <si>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</si>
  <si>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</si>
  <si>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</si>
  <si>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</si>
  <si>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</si>
  <si>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</si>
  <si>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</si>
  <si>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</si>
  <si>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</si>
  <si>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</si>
  <si>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</si>
  <si>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</si>
  <si>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</si>
  <si>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</si>
  <si>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</si>
  <si>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</si>
  <si>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</si>
  <si>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</si>
  <si>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</si>
  <si>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</si>
  <si>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</si>
  <si>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</si>
  <si>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</si>
  <si>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</si>
  <si>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</si>
  <si>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</si>
  <si>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</si>
  <si>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</si>
  <si>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</si>
  <si>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</si>
  <si>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</si>
  <si>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</si>
  <si>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</si>
  <si>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</si>
  <si>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</si>
  <si>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</si>
  <si>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</si>
  <si>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</si>
  <si>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</si>
  <si>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</si>
  <si>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</si>
  <si>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</si>
  <si>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</si>
  <si>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</si>
  <si>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</si>
  <si>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5174-57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</si>
  <si>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</si>
  <si>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</si>
  <si>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</si>
  <si>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</si>
  <si>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</si>
  <si>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</si>
  <si>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</si>
  <si>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</si>
  <si>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</si>
  <si>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</si>
  <si>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</si>
  <si>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</si>
  <si>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</si>
  <si>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</si>
  <si>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</si>
  <si>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</si>
  <si>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</si>
  <si>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</si>
  <si>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</si>
  <si>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</si>
  <si>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</si>
  <si>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5112-36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</si>
  <si>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</si>
  <si>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</si>
  <si>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</si>
  <si>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</si>
  <si>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</si>
  <si>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</si>
  <si>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</si>
  <si>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</si>
  <si>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</si>
  <si>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</si>
  <si>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</si>
  <si>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</si>
  <si>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</si>
  <si>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</si>
  <si>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</si>
  <si>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</si>
  <si>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</si>
  <si>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</si>
  <si>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</si>
  <si>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</si>
  <si>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</si>
  <si>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</si>
  <si>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</si>
  <si>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</si>
  <si>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</si>
  <si>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</si>
  <si>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</si>
  <si>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</si>
  <si>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</si>
  <si>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</si>
  <si>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</si>
  <si>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</si>
  <si>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</si>
  <si>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</si>
  <si>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</si>
  <si>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</si>
  <si>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</si>
  <si>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</si>
  <si>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</si>
  <si>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</si>
  <si>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</si>
  <si>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</si>
  <si>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</si>
  <si>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</si>
  <si>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</si>
  <si>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</si>
  <si>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</si>
  <si>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</si>
  <si>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</si>
  <si>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</si>
  <si>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</si>
  <si>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</si>
  <si>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</si>
  <si>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</si>
  <si>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</si>
  <si>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</si>
  <si>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</si>
  <si>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</si>
  <si>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</si>
  <si>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</si>
  <si>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</si>
  <si>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</si>
  <si>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</si>
  <si>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</si>
  <si>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</si>
  <si>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</si>
  <si>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</si>
  <si>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</si>
  <si>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</si>
  <si>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</si>
  <si>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</si>
  <si>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</si>
  <si>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</si>
  <si>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</si>
  <si>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</si>
  <si>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</si>
  <si>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</si>
  <si>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</si>
  <si>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</si>
  <si>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</si>
  <si>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</si>
  <si>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</si>
  <si>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</si>
  <si>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</si>
  <si>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</si>
  <si>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</si>
  <si>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</si>
  <si>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</si>
  <si>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</si>
  <si>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</si>
  <si>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</si>
  <si>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</si>
  <si>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</si>
  <si>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</si>
  <si>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</si>
  <si>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</si>
  <si>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</si>
  <si>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</si>
  <si>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</si>
  <si>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</si>
  <si>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</si>
  <si>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</si>
  <si>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</si>
  <si>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</si>
  <si>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</si>
  <si>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</si>
  <si>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</si>
  <si>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</si>
  <si>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</si>
  <si>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</si>
  <si>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</si>
  <si>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</si>
  <si>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</si>
  <si>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</si>
  <si>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</si>
  <si>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</si>
  <si>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</si>
  <si>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</si>
  <si>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</si>
  <si>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</si>
  <si>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</si>
  <si>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</si>
  <si>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</si>
  <si>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</si>
  <si>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</si>
  <si>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</si>
  <si>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</si>
  <si>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</si>
  <si>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</si>
  <si>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</si>
  <si>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</si>
  <si>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</si>
  <si>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</si>
  <si>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</si>
  <si>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</si>
  <si>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</si>
  <si>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</si>
  <si>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</si>
  <si>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</si>
  <si>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</si>
  <si>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</si>
  <si>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</si>
  <si>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</si>
  <si>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</si>
  <si>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</si>
  <si>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</si>
  <si>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</si>
  <si>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</si>
  <si>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</si>
  <si>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</si>
  <si>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</si>
  <si>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</si>
  <si>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</si>
  <si>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</si>
  <si>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</si>
  <si>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</si>
  <si>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</si>
  <si>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</si>
  <si>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</si>
  <si>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</si>
  <si>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</si>
  <si>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</si>
  <si>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</si>
  <si>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</si>
  <si>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</si>
  <si>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</si>
  <si>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</si>
  <si>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</si>
  <si>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</si>
  <si>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</si>
  <si>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</si>
  <si>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</si>
  <si>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</si>
  <si>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</si>
  <si>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</si>
  <si>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</si>
  <si>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</si>
  <si>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</si>
  <si>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</si>
  <si>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5997-15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</si>
  <si>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</si>
  <si>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</si>
  <si>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</si>
  <si>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</si>
  <si>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</si>
  <si>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</si>
  <si>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</si>
  <si>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</si>
  <si>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</si>
  <si>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</si>
  <si>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</si>
  <si>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</si>
  <si>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</si>
  <si>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</si>
  <si>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</si>
  <si>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</si>
  <si>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</si>
  <si>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</si>
  <si>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</si>
  <si>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</si>
  <si>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</si>
  <si>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</si>
  <si>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</si>
  <si>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</si>
  <si>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</si>
  <si>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</si>
  <si>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</si>
  <si>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</si>
  <si>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</si>
  <si>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</si>
  <si>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</si>
  <si>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</si>
  <si>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</si>
  <si>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</si>
  <si>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</si>
  <si>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</si>
  <si>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</si>
  <si>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</si>
  <si>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</si>
  <si>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</si>
  <si>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</si>
  <si>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</si>
  <si>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</si>
  <si>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</si>
  <si>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</si>
  <si>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</si>
  <si>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</si>
  <si>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</si>
  <si>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</si>
  <si>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</si>
  <si>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</si>
  <si>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</si>
  <si>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</si>
  <si>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</si>
  <si>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</si>
  <si>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</si>
  <si>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</si>
  <si>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</si>
  <si>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</si>
  <si>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</si>
  <si>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</si>
  <si>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</si>
  <si>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</si>
  <si>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</si>
  <si>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</si>
  <si>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</si>
  <si>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</si>
  <si>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</si>
  <si>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</si>
  <si>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</si>
  <si>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</si>
  <si>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</si>
  <si>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</si>
  <si>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</si>
  <si>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</si>
  <si>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</si>
  <si>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</si>
  <si>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</si>
  <si>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</si>
  <si>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</si>
  <si>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</si>
  <si>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</si>
  <si>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</si>
  <si>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</si>
  <si>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</si>
  <si>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</si>
  <si>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</si>
  <si>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</si>
  <si>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</si>
  <si>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</si>
  <si>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</si>
  <si>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</si>
  <si>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</si>
  <si>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</si>
  <si>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</si>
  <si>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</si>
  <si>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</si>
  <si>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</si>
  <si>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</si>
  <si>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</si>
  <si>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</si>
  <si>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</si>
  <si>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</si>
  <si>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</si>
  <si>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</si>
  <si>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</si>
  <si>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</si>
  <si>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</si>
  <si>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</si>
  <si>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</si>
  <si>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</si>
  <si>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</si>
  <si>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</si>
  <si>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</si>
  <si>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</si>
  <si>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</si>
  <si>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</si>
  <si>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</si>
  <si>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</si>
  <si>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</si>
  <si>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</si>
  <si>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</si>
  <si>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</si>
  <si>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</si>
  <si>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</si>
  <si>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</si>
  <si>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</si>
  <si>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</si>
  <si>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</si>
  <si>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</si>
  <si>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</si>
  <si>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</si>
  <si>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</si>
  <si>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</si>
  <si>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</si>
  <si>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</si>
  <si>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</si>
  <si>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</si>
  <si>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</si>
  <si>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</si>
  <si>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</si>
  <si>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</si>
  <si>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</si>
  <si>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</si>
  <si>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</si>
  <si>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</si>
  <si>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</si>
  <si>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</si>
  <si>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</si>
  <si>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</si>
  <si>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</si>
  <si>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</si>
  <si>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</si>
  <si>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</si>
  <si>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</si>
  <si>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</si>
  <si>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</si>
  <si>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</si>
  <si>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</si>
  <si>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</si>
  <si>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</si>
  <si>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</si>
  <si>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</si>
  <si>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</si>
  <si>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</si>
  <si>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</si>
  <si>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</si>
  <si>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</si>
  <si>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</si>
  <si>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</si>
  <si>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</si>
  <si>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</si>
  <si>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</si>
  <si>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</si>
  <si>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</si>
  <si>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</si>
  <si>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</si>
  <si>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</si>
  <si>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</si>
  <si>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</si>
  <si>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</si>
  <si>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</si>
  <si>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</si>
  <si>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</si>
  <si>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</si>
  <si>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</si>
  <si>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</si>
  <si>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</si>
  <si>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</si>
  <si>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</si>
  <si>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</si>
  <si>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</si>
  <si>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</si>
  <si>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</si>
  <si>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</si>
  <si>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</si>
  <si>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</si>
  <si>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</si>
  <si>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</si>
  <si>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</si>
  <si>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</si>
  <si>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</si>
  <si>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</si>
  <si>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</si>
  <si>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</si>
  <si>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</si>
  <si>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</si>
  <si>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</si>
  <si>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</si>
  <si>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</si>
  <si>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</si>
  <si>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</si>
  <si>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</si>
  <si>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</si>
  <si>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</si>
  <si>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</si>
  <si>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</si>
  <si>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</si>
  <si>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5896-16</t>
  </si>
  <si>
    <t>JEFF GRIFFIN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</si>
  <si>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</si>
  <si>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</si>
  <si>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</si>
  <si>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</si>
  <si>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</si>
  <si>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</si>
  <si>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</si>
  <si>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</si>
  <si>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</si>
  <si>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</si>
  <si>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</si>
  <si>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</si>
  <si>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</si>
  <si>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</si>
  <si>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</si>
  <si>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</si>
  <si>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</si>
  <si>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</si>
  <si>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</si>
  <si>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</si>
  <si>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</si>
  <si>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</si>
  <si>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</si>
  <si>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</si>
  <si>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</si>
  <si>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</si>
  <si>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</si>
  <si>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</si>
  <si>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</si>
  <si>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</si>
  <si>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</si>
  <si>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</si>
  <si>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</si>
  <si>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</si>
  <si>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</si>
  <si>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</si>
  <si>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</si>
  <si>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</si>
  <si>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</si>
  <si>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</si>
  <si>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</si>
  <si>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</si>
  <si>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</si>
  <si>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</si>
  <si>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</si>
  <si>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</si>
  <si>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</si>
  <si>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</si>
  <si>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</si>
  <si>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</si>
  <si>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</si>
  <si>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</si>
  <si>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</si>
  <si>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</si>
  <si>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</si>
  <si>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</si>
  <si>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</si>
  <si>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</si>
  <si>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</si>
  <si>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</si>
  <si>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</si>
  <si>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id</t>
  </si>
  <si>
    <t>firstname</t>
  </si>
  <si>
    <t>lastname</t>
  </si>
  <si>
    <t>email</t>
  </si>
  <si>
    <t>profession</t>
  </si>
  <si>
    <t>Salary</t>
  </si>
  <si>
    <t>Age</t>
  </si>
  <si>
    <t>Ann-Marie</t>
  </si>
  <si>
    <t>Cottle</t>
  </si>
  <si>
    <t>Ann-Marie.Cottle@yopmail.com</t>
  </si>
  <si>
    <t>doctor</t>
  </si>
  <si>
    <t>Jemie</t>
  </si>
  <si>
    <t>Ovid</t>
  </si>
  <si>
    <t>Jemie.Ovid@yopmail.com</t>
  </si>
  <si>
    <t>developer</t>
  </si>
  <si>
    <t>Madalyn</t>
  </si>
  <si>
    <t>Alfons</t>
  </si>
  <si>
    <t>Madalyn.Alfons@yopmail.com</t>
  </si>
  <si>
    <t>Ofilia</t>
  </si>
  <si>
    <t>Allys</t>
  </si>
  <si>
    <t>Ofilia.Allys@yopmail.com</t>
  </si>
  <si>
    <t>Ilse</t>
  </si>
  <si>
    <t>Tippets</t>
  </si>
  <si>
    <t>Ilse.Tippets@yopmail.com</t>
  </si>
  <si>
    <t>Elbertina</t>
  </si>
  <si>
    <t>Odell</t>
  </si>
  <si>
    <t>Elbertina.Odell@yopmail.com</t>
  </si>
  <si>
    <t>Oona</t>
  </si>
  <si>
    <t>Brunell</t>
  </si>
  <si>
    <t>Oona.Brunell@yopmail.com</t>
  </si>
  <si>
    <t>firefighter</t>
  </si>
  <si>
    <t>Rosabelle</t>
  </si>
  <si>
    <t>Malanie</t>
  </si>
  <si>
    <t>Rosabelle.Malanie@yopmail.com</t>
  </si>
  <si>
    <t>Ericka</t>
  </si>
  <si>
    <t>Holbrook</t>
  </si>
  <si>
    <t>Ericka.Holbrook@yopmail.com</t>
  </si>
  <si>
    <t>police officer</t>
  </si>
  <si>
    <t>Yetty</t>
  </si>
  <si>
    <t>Dalli</t>
  </si>
  <si>
    <t>Yetty.Dalli@yopmail.com</t>
  </si>
  <si>
    <t>Elise</t>
  </si>
  <si>
    <t>Bethany</t>
  </si>
  <si>
    <t>Elise.Bethany@yopmail.com</t>
  </si>
  <si>
    <t>Nessie</t>
  </si>
  <si>
    <t>Pauly</t>
  </si>
  <si>
    <t>Nessie.Pauly@yopmail.com</t>
  </si>
  <si>
    <t>worker</t>
  </si>
  <si>
    <t>Claudina</t>
  </si>
  <si>
    <t>Stuart</t>
  </si>
  <si>
    <t>Claudina.Stuart@yopmail.com</t>
  </si>
  <si>
    <t>Chrystel</t>
  </si>
  <si>
    <t>Abram</t>
  </si>
  <si>
    <t>Chrystel.Abram@yopmail.com</t>
  </si>
  <si>
    <t>Stevana</t>
  </si>
  <si>
    <t>Louanna</t>
  </si>
  <si>
    <t>Stevana.Louanna@yopmail.com</t>
  </si>
  <si>
    <t>Gretal</t>
  </si>
  <si>
    <t>Yorick</t>
  </si>
  <si>
    <t>Gretal.Yorick@yopmail.com</t>
  </si>
  <si>
    <t>Eolanda</t>
  </si>
  <si>
    <t>Eolanda.Elbertina@yopmail.com</t>
  </si>
  <si>
    <t>Ottilie</t>
  </si>
  <si>
    <t>Lemuela</t>
  </si>
  <si>
    <t>Ottilie.Lemuela@yopmail.com</t>
  </si>
  <si>
    <t>Andree</t>
  </si>
  <si>
    <t>Helve</t>
  </si>
  <si>
    <t>Andree.Helve@yopmail.com</t>
  </si>
  <si>
    <t>Annabela</t>
  </si>
  <si>
    <t>Vary</t>
  </si>
  <si>
    <t>Annabela.Vary@yopmail.com</t>
  </si>
  <si>
    <t>Gisela</t>
  </si>
  <si>
    <t>Madox</t>
  </si>
  <si>
    <t>Gisela.Madox@yopmail.com</t>
  </si>
  <si>
    <t>Winny</t>
  </si>
  <si>
    <t>Grayce</t>
  </si>
  <si>
    <t>Winny.Grayce@yopmail.com</t>
  </si>
  <si>
    <t>Letizia</t>
  </si>
  <si>
    <t>Eno</t>
  </si>
  <si>
    <t>Letizia.Eno@yopmail.com</t>
  </si>
  <si>
    <t>Sharai</t>
  </si>
  <si>
    <t>Margret</t>
  </si>
  <si>
    <t>Sharai.Margret@yopmail.com</t>
  </si>
  <si>
    <t>Aurelie</t>
  </si>
  <si>
    <t>Sadowski</t>
  </si>
  <si>
    <t>Aurelie.Sadowski@yopmail.com</t>
  </si>
  <si>
    <t>Lacie</t>
  </si>
  <si>
    <t>Center</t>
  </si>
  <si>
    <t>Lacie.Center@yopmail.com</t>
  </si>
  <si>
    <t>Carmela</t>
  </si>
  <si>
    <t>Carmela.Sparhawk@yopmail.com</t>
  </si>
  <si>
    <t>Hermione</t>
  </si>
  <si>
    <t>Terrence</t>
  </si>
  <si>
    <t>Hermione.Terrence@yopmail.com</t>
  </si>
  <si>
    <t>Janenna</t>
  </si>
  <si>
    <t>Adalbert</t>
  </si>
  <si>
    <t>Juliane</t>
  </si>
  <si>
    <t>Medrek</t>
  </si>
  <si>
    <t>Juliane.Medrek@yopmail.com</t>
  </si>
  <si>
    <t>Dale</t>
  </si>
  <si>
    <t>Sinegold</t>
  </si>
  <si>
    <t>Dale.Sinegold@yopmail.com</t>
  </si>
  <si>
    <t>Dorene</t>
  </si>
  <si>
    <t>Cookie</t>
  </si>
  <si>
    <t>Dorene.Cookie@yopmail.com</t>
  </si>
  <si>
    <t>Lanna</t>
  </si>
  <si>
    <t>Noman</t>
  </si>
  <si>
    <t>Lanna.Noman@yopmail.com</t>
  </si>
  <si>
    <t>Georgetta</t>
  </si>
  <si>
    <t>Lilas</t>
  </si>
  <si>
    <t>Georgetta.Lilas@yopmail.com</t>
  </si>
  <si>
    <t>Goldie</t>
  </si>
  <si>
    <t>Rona</t>
  </si>
  <si>
    <t>Goldie.Rona@yopmail.com</t>
  </si>
  <si>
    <t>Delilah</t>
  </si>
  <si>
    <t>Zachary</t>
  </si>
  <si>
    <t>Delilah.Zachary@yopmail.com</t>
  </si>
  <si>
    <t>Tami</t>
  </si>
  <si>
    <t>Dex</t>
  </si>
  <si>
    <t>Tami.Dex@yopmail.com</t>
  </si>
  <si>
    <t>Tera</t>
  </si>
  <si>
    <t>Madaih</t>
  </si>
  <si>
    <t>Tera.Madaih@yopmail.com</t>
  </si>
  <si>
    <t>Cam</t>
  </si>
  <si>
    <t>Cam.Gombach@yopmail.com</t>
  </si>
  <si>
    <t>Marguerite</t>
  </si>
  <si>
    <t>Berne</t>
  </si>
  <si>
    <t>Marguerite.Berne@yopmail.com</t>
  </si>
  <si>
    <t>Sean</t>
  </si>
  <si>
    <t>Frendel</t>
  </si>
  <si>
    <t>Sean.Frendel@yopmail.com</t>
  </si>
  <si>
    <t>Lory</t>
  </si>
  <si>
    <t>Raul</t>
  </si>
  <si>
    <t>Lory.Raul@yopmail.com</t>
  </si>
  <si>
    <t>Rayna</t>
  </si>
  <si>
    <t>Schwejda</t>
  </si>
  <si>
    <t>Rayna.Schwejda@yopmail.com</t>
  </si>
  <si>
    <t>Rhoda</t>
  </si>
  <si>
    <t>Sophronia</t>
  </si>
  <si>
    <t>Rhoda.Sophronia@yopmail.com</t>
  </si>
  <si>
    <t>Kary</t>
  </si>
  <si>
    <t>Anselmi</t>
  </si>
  <si>
    <t>Kary.Anselmi@yopmail.com</t>
  </si>
  <si>
    <t>Annice</t>
  </si>
  <si>
    <t>Magnolia</t>
  </si>
  <si>
    <t>Annice.Magnolia@yopmail.com</t>
  </si>
  <si>
    <t>Loree</t>
  </si>
  <si>
    <t>Primalia</t>
  </si>
  <si>
    <t>Loree.Primalia@yopmail.com</t>
  </si>
  <si>
    <t>Fontana</t>
  </si>
  <si>
    <t>Sharai.Fontana@yopmail.com</t>
  </si>
  <si>
    <t>Agathe</t>
  </si>
  <si>
    <t>Nadia</t>
  </si>
  <si>
    <t>Agathe.Nadia@yopmail.com</t>
  </si>
  <si>
    <t>Cristine</t>
  </si>
  <si>
    <t>Dreda</t>
  </si>
  <si>
    <t>Cristine.Dreda@yopmail.com</t>
  </si>
  <si>
    <t>Anica</t>
  </si>
  <si>
    <t>Gamaliel</t>
  </si>
  <si>
    <t>Anica.Gamaliel@yopmail.com</t>
  </si>
  <si>
    <t>Raf</t>
  </si>
  <si>
    <t>Sherfield</t>
  </si>
  <si>
    <t>Raf.Sherfield@yopmail.com</t>
  </si>
  <si>
    <t>Ivett</t>
  </si>
  <si>
    <t>Malina</t>
  </si>
  <si>
    <t>Ivett.Malina@yopmail.com</t>
  </si>
  <si>
    <t>Karena</t>
  </si>
  <si>
    <t>Naashom</t>
  </si>
  <si>
    <t>Karena.Naashom@yopmail.com</t>
  </si>
  <si>
    <t>Caritta</t>
  </si>
  <si>
    <t>Belldas</t>
  </si>
  <si>
    <t>Caritta.Belldas@yopmail.com</t>
  </si>
  <si>
    <t>Nonnah</t>
  </si>
  <si>
    <t>Glenden</t>
  </si>
  <si>
    <t>Nonnah.Glenden@yopmail.com</t>
  </si>
  <si>
    <t>Olwen</t>
  </si>
  <si>
    <t>Ashely</t>
  </si>
  <si>
    <t>Olwen.Ashely@yopmail.com</t>
  </si>
  <si>
    <t>Frank</t>
  </si>
  <si>
    <t>Rustice</t>
  </si>
  <si>
    <t>Frank.Rustice@yopmail.com</t>
  </si>
  <si>
    <t>Renie</t>
  </si>
  <si>
    <t>Moina</t>
  </si>
  <si>
    <t>Renie.Moina@yopmail.com</t>
  </si>
  <si>
    <t>Shields</t>
  </si>
  <si>
    <t>Cam.Shields@yopmail.com</t>
  </si>
  <si>
    <t>Gertrud</t>
  </si>
  <si>
    <t>Candy</t>
  </si>
  <si>
    <t>Gertrud.Candy@yopmail.com</t>
  </si>
  <si>
    <t>Bernie</t>
  </si>
  <si>
    <t>Si</t>
  </si>
  <si>
    <t>Bernie.Si@yopmail.com</t>
  </si>
  <si>
    <t>Gabriellia</t>
  </si>
  <si>
    <t>Simmonds</t>
  </si>
  <si>
    <t>Gabriellia.Simmonds@yopmail.com</t>
  </si>
  <si>
    <t>Berta</t>
  </si>
  <si>
    <t>Earlie</t>
  </si>
  <si>
    <t>Berta.Earlie@yopmail.com</t>
  </si>
  <si>
    <t>Gabrielli</t>
  </si>
  <si>
    <t>Aurelie.Gabrielli@yopmail.com</t>
  </si>
  <si>
    <t>Lyssa</t>
  </si>
  <si>
    <t>Alabaster</t>
  </si>
  <si>
    <t>Lyssa.Alabaster@yopmail.com</t>
  </si>
  <si>
    <t>Evaleen</t>
  </si>
  <si>
    <t>Dunkin</t>
  </si>
  <si>
    <t>Evaleen.Dunkin@yopmail.com</t>
  </si>
  <si>
    <t>Heida</t>
  </si>
  <si>
    <t>Timon</t>
  </si>
  <si>
    <t>Heida.Timon@yopmail.com</t>
  </si>
  <si>
    <t>Tarra</t>
  </si>
  <si>
    <t>Allare</t>
  </si>
  <si>
    <t>Tarra.Allare@yopmail.com</t>
  </si>
  <si>
    <t>Mary</t>
  </si>
  <si>
    <t>Gladstone</t>
  </si>
  <si>
    <t>Mary.Gladstone@yopmail.com</t>
  </si>
  <si>
    <t>Cherilyn</t>
  </si>
  <si>
    <t>Cherilyn.Brunell@yopmail.com</t>
  </si>
  <si>
    <t>Starla</t>
  </si>
  <si>
    <t>Annabella</t>
  </si>
  <si>
    <t>Starla.Annabella@yopmail.com</t>
  </si>
  <si>
    <t>Isa</t>
  </si>
  <si>
    <t>Kylander</t>
  </si>
  <si>
    <t>Isa.Kylander@yopmail.com</t>
  </si>
  <si>
    <t>Dahlia</t>
  </si>
  <si>
    <t>Delilah.Dahlia@yopmail.com</t>
  </si>
  <si>
    <t>Bee</t>
  </si>
  <si>
    <t>Jess</t>
  </si>
  <si>
    <t>Bee.Jess@yopmail.com</t>
  </si>
  <si>
    <t>Jere</t>
  </si>
  <si>
    <t>Roche</t>
  </si>
  <si>
    <t>Jere.Roche@yopmail.com</t>
  </si>
  <si>
    <t>Ashlee</t>
  </si>
  <si>
    <t>Erskine</t>
  </si>
  <si>
    <t>Ashlee.Erskine@yopmail.com</t>
  </si>
  <si>
    <t>Papageno</t>
  </si>
  <si>
    <t>Andree.Papageno@yopmail.com</t>
  </si>
  <si>
    <t>Merci</t>
  </si>
  <si>
    <t>Brotherson</t>
  </si>
  <si>
    <t>Merci.Brotherson@yopmail.com</t>
  </si>
  <si>
    <t>Helena</t>
  </si>
  <si>
    <t>Atonsah</t>
  </si>
  <si>
    <t>Helena.Atonsah@yopmail.com</t>
  </si>
  <si>
    <t>Teriann</t>
  </si>
  <si>
    <t>Shirberg</t>
  </si>
  <si>
    <t>Teriann.Shirberg@yopmail.com</t>
  </si>
  <si>
    <t>Adelle</t>
  </si>
  <si>
    <t>Bivins</t>
  </si>
  <si>
    <t>Adelle.Bivins@yopmail.com</t>
  </si>
  <si>
    <t>Wendi</t>
  </si>
  <si>
    <t>Kosey</t>
  </si>
  <si>
    <t>Wendi.Kosey@yopmail.com</t>
  </si>
  <si>
    <t>Britni</t>
  </si>
  <si>
    <t>Casimir</t>
  </si>
  <si>
    <t>Britni.Casimir@yopmail.com</t>
  </si>
  <si>
    <t>Susannah</t>
  </si>
  <si>
    <t>Frank.Susannah@yopmail.com</t>
  </si>
  <si>
    <t>Brietta</t>
  </si>
  <si>
    <t>Sherrie</t>
  </si>
  <si>
    <t>Brietta.Sherrie@yopmail.com</t>
  </si>
  <si>
    <t>Lorie</t>
  </si>
  <si>
    <t>Croix</t>
  </si>
  <si>
    <t>Lorie.Croix@yopmail.com</t>
  </si>
  <si>
    <t>Cyndie</t>
  </si>
  <si>
    <t>Harned</t>
  </si>
  <si>
    <t>Cyndie.Harned@yopmail.com</t>
  </si>
  <si>
    <t>Rhea</t>
  </si>
  <si>
    <t>Othilia</t>
  </si>
  <si>
    <t>Rhea.Othilia@yopmail.com</t>
  </si>
  <si>
    <t>Kassey</t>
  </si>
  <si>
    <t>Cosenza</t>
  </si>
  <si>
    <t>Kassey.Cosenza@yopmail.com</t>
  </si>
  <si>
    <t>Anthia</t>
  </si>
  <si>
    <t>Kunin</t>
  </si>
  <si>
    <t>Anthia.Kunin@yopmail.com</t>
  </si>
  <si>
    <t>Asia</t>
  </si>
  <si>
    <t>Chaing</t>
  </si>
  <si>
    <t>Asia.Chaing@yopmail.com</t>
  </si>
  <si>
    <t>Dacia</t>
  </si>
  <si>
    <t>Seagraves</t>
  </si>
  <si>
    <t>Dacia.Seagraves@yopmail.com</t>
  </si>
  <si>
    <t>Layla</t>
  </si>
  <si>
    <t>Tamsky</t>
  </si>
  <si>
    <t>Layla.Tamsky@yopmail.com</t>
  </si>
  <si>
    <t>Joane</t>
  </si>
  <si>
    <t>Milson</t>
  </si>
  <si>
    <t>Joane.Milson@yopmail.com</t>
  </si>
  <si>
    <t>Talya</t>
  </si>
  <si>
    <t>Elisha</t>
  </si>
  <si>
    <t>Talya.Elisha@yopmail.com</t>
  </si>
  <si>
    <t>Vere</t>
  </si>
  <si>
    <t>Vere.Bethany@yopmail.com</t>
  </si>
  <si>
    <t>Chere</t>
  </si>
  <si>
    <t>Peti</t>
  </si>
  <si>
    <t>Chere.Peti@yopmail.com</t>
  </si>
  <si>
    <t>Rani</t>
  </si>
  <si>
    <t>Shaddock</t>
  </si>
  <si>
    <t>Rani.Shaddock@yopmail.com</t>
  </si>
  <si>
    <t>Damaris</t>
  </si>
  <si>
    <t>Raimondo</t>
  </si>
  <si>
    <t>Damaris.Raimondo@yopmail.com</t>
  </si>
  <si>
    <t>Moyna</t>
  </si>
  <si>
    <t>Modie</t>
  </si>
  <si>
    <t>Moyna.Modie@yopmail.com</t>
  </si>
  <si>
    <t>Krystle</t>
  </si>
  <si>
    <t>Manolo</t>
  </si>
  <si>
    <t>Krystle.Manolo@yopmail.com</t>
  </si>
  <si>
    <t>Nyssa</t>
  </si>
  <si>
    <t>Autrey</t>
  </si>
  <si>
    <t>Nyssa.Autrey@yopmail.com</t>
  </si>
  <si>
    <t>Modestia</t>
  </si>
  <si>
    <t>Stacy</t>
  </si>
  <si>
    <t>Modestia.Stacy@yopmail.com</t>
  </si>
  <si>
    <t>Nicoline</t>
  </si>
  <si>
    <t>Ottilie.Nicoline@yopmail.com</t>
  </si>
  <si>
    <t>Trudie</t>
  </si>
  <si>
    <t>Infield</t>
  </si>
  <si>
    <t>Trudie.Infield@yopmail.com</t>
  </si>
  <si>
    <t>Lizzie</t>
  </si>
  <si>
    <t>Crudden</t>
  </si>
  <si>
    <t>Lizzie.Crudden@yopmail.com</t>
  </si>
  <si>
    <t>Halette</t>
  </si>
  <si>
    <t>Dulciana</t>
  </si>
  <si>
    <t>Halette.Dulciana@yopmail.com</t>
  </si>
  <si>
    <t>Mahalia</t>
  </si>
  <si>
    <t>McNully</t>
  </si>
  <si>
    <t>Mahalia.McNully@yopmail.com</t>
  </si>
  <si>
    <t>Dorice</t>
  </si>
  <si>
    <t>Dorice.Chrystel@yopmail.com</t>
  </si>
  <si>
    <t>Zia</t>
  </si>
  <si>
    <t>Yerkovich</t>
  </si>
  <si>
    <t>Zia.Yerkovich@yopmail.com</t>
  </si>
  <si>
    <t>Tonia</t>
  </si>
  <si>
    <t>Fosque</t>
  </si>
  <si>
    <t>Tonia.Fosque@yopmail.com</t>
  </si>
  <si>
    <t>Margalo</t>
  </si>
  <si>
    <t>Alwin</t>
  </si>
  <si>
    <t>Margalo.Alwin@yopmail.com</t>
  </si>
  <si>
    <t>Bettine</t>
  </si>
  <si>
    <t>Killigrew</t>
  </si>
  <si>
    <t>Bettine.Killigrew@yopmail.com</t>
  </si>
  <si>
    <t>Deane</t>
  </si>
  <si>
    <t>Seumas</t>
  </si>
  <si>
    <t>Deane.Seumas@yopmail.com</t>
  </si>
  <si>
    <t>Silvana</t>
  </si>
  <si>
    <t>Bohlin</t>
  </si>
  <si>
    <t>Silvana.Bohlin@yopmail.com</t>
  </si>
  <si>
    <t>Therine</t>
  </si>
  <si>
    <t>Winny.Therine@yopmail.com</t>
  </si>
  <si>
    <t>Jacquetta</t>
  </si>
  <si>
    <t>Larochelle</t>
  </si>
  <si>
    <t>Jacquetta.Larochelle@yopmail.com</t>
  </si>
  <si>
    <t>Elie</t>
  </si>
  <si>
    <t>Yam</t>
  </si>
  <si>
    <t>Elie.Yam@yopmail.com</t>
  </si>
  <si>
    <t>Gerrie</t>
  </si>
  <si>
    <t>Matthew</t>
  </si>
  <si>
    <t>Gerrie.Matthew@yopmail.com</t>
  </si>
  <si>
    <t>Sperling</t>
  </si>
  <si>
    <t>Georgetta.Sperling@yopmail.com</t>
  </si>
  <si>
    <t>Oralee</t>
  </si>
  <si>
    <t>Carleen</t>
  </si>
  <si>
    <t>Oralee.Carleen@yopmail.com</t>
  </si>
  <si>
    <t>Constance</t>
  </si>
  <si>
    <t>Constance.Glenden@yopmail.com</t>
  </si>
  <si>
    <t>Aimil</t>
  </si>
  <si>
    <t>Ajay</t>
  </si>
  <si>
    <t>Aimil.Ajay@yopmail.com</t>
  </si>
  <si>
    <t>Vevay</t>
  </si>
  <si>
    <t>Fiann</t>
  </si>
  <si>
    <t>Vevay.Fiann@yopmail.com</t>
  </si>
  <si>
    <t>Thomasina</t>
  </si>
  <si>
    <t>Ericka.Thomasina@yopmail.com</t>
  </si>
  <si>
    <t>Mallon</t>
  </si>
  <si>
    <t>Stevana.Mallon@yopmail.com</t>
  </si>
  <si>
    <t>Renae</t>
  </si>
  <si>
    <t>Vastah</t>
  </si>
  <si>
    <t>Renae.Vastah@yopmail.com</t>
  </si>
  <si>
    <t>Angelique</t>
  </si>
  <si>
    <t>Concha</t>
  </si>
  <si>
    <t>Angelique.Concha@yopmail.com</t>
  </si>
  <si>
    <t>Lanita</t>
  </si>
  <si>
    <t>Gerrie.Lanita@yopmail.com</t>
  </si>
  <si>
    <t>Marjie</t>
  </si>
  <si>
    <t>Marjie.Seagraves@yopmail.com</t>
  </si>
  <si>
    <t>Lelah</t>
  </si>
  <si>
    <t>Velick</t>
  </si>
  <si>
    <t>Lelah.Velick@yopmail.com</t>
  </si>
  <si>
    <t>Lolita</t>
  </si>
  <si>
    <t>Bonilla</t>
  </si>
  <si>
    <t>Lolita.Bonilla@yopmail.com</t>
  </si>
  <si>
    <t>Ethel</t>
  </si>
  <si>
    <t>Septima</t>
  </si>
  <si>
    <t>Ethel.Septima@yopmail.com</t>
  </si>
  <si>
    <t>Dione</t>
  </si>
  <si>
    <t>Whittaker</t>
  </si>
  <si>
    <t>Dione.Whittaker@yopmail.com</t>
  </si>
  <si>
    <t>Libbie</t>
  </si>
  <si>
    <t>Chapland</t>
  </si>
  <si>
    <t>Libbie.Chapland@yopmail.com</t>
  </si>
  <si>
    <t>Nataline</t>
  </si>
  <si>
    <t>Woodberry</t>
  </si>
  <si>
    <t>Nataline.Woodberry@yopmail.com</t>
  </si>
  <si>
    <t>Micheline</t>
  </si>
  <si>
    <t>Micheline.Byrne@yopmail.com</t>
  </si>
  <si>
    <t>Allis</t>
  </si>
  <si>
    <t>Ogren</t>
  </si>
  <si>
    <t>Allis.Ogren@yopmail.com</t>
  </si>
  <si>
    <t>Klotz</t>
  </si>
  <si>
    <t>Tera.Klotz@yopmail.com</t>
  </si>
  <si>
    <t>Kittie</t>
  </si>
  <si>
    <t>Gilmour</t>
  </si>
  <si>
    <t>Kittie.Gilmour@yopmail.com</t>
  </si>
  <si>
    <t>Sandie</t>
  </si>
  <si>
    <t>Johanna</t>
  </si>
  <si>
    <t>Sandie.Johanna@yopmail.com</t>
  </si>
  <si>
    <t>Dawn</t>
  </si>
  <si>
    <t>Dawn.Bonilla@yopmail.com</t>
  </si>
  <si>
    <t>Wanda</t>
  </si>
  <si>
    <t>Zina</t>
  </si>
  <si>
    <t>Wanda.Zina@yopmail.com</t>
  </si>
  <si>
    <t>Myriam</t>
  </si>
  <si>
    <t>Nea</t>
  </si>
  <si>
    <t>Myriam.Nea@yopmail.com</t>
  </si>
  <si>
    <t>Keelia</t>
  </si>
  <si>
    <t>Hourigan</t>
  </si>
  <si>
    <t>Keelia.Hourigan@yopmail.com</t>
  </si>
  <si>
    <t>Georgina</t>
  </si>
  <si>
    <t>Ephrem</t>
  </si>
  <si>
    <t>Georgina.Ephrem@yopmail.com</t>
  </si>
  <si>
    <t>Shandie</t>
  </si>
  <si>
    <t>Gibbeon</t>
  </si>
  <si>
    <t>Shandie.Gibbeon@yopmail.com</t>
  </si>
  <si>
    <t>Katleen</t>
  </si>
  <si>
    <t>Bendick</t>
  </si>
  <si>
    <t>Katleen.Bendick@yopmail.com</t>
  </si>
  <si>
    <t>Darian</t>
  </si>
  <si>
    <t>Loree.Darian@yopmail.com</t>
  </si>
  <si>
    <t>Elsie</t>
  </si>
  <si>
    <t>Rosemary</t>
  </si>
  <si>
    <t>Elsie.Rosemary@yopmail.com</t>
  </si>
  <si>
    <t>Vacuva</t>
  </si>
  <si>
    <t>Ofilia.Vacuva@yopmail.com</t>
  </si>
  <si>
    <t>Rebecka</t>
  </si>
  <si>
    <t>Madalyn.Rebecka@yopmail.com</t>
  </si>
  <si>
    <t>Tilly</t>
  </si>
  <si>
    <t>Heisel</t>
  </si>
  <si>
    <t>Tilly.Heisel@yopmail.com</t>
  </si>
  <si>
    <t>Doralynne</t>
  </si>
  <si>
    <t>Christal</t>
  </si>
  <si>
    <t>Doralynne.Christal@yopmail.com</t>
  </si>
  <si>
    <t>Merry</t>
  </si>
  <si>
    <t>Orpah</t>
  </si>
  <si>
    <t>Merry.Orpah@yopmail.com</t>
  </si>
  <si>
    <t>Beniamino</t>
  </si>
  <si>
    <t>Gisela.Beniamino@yopmail.com</t>
  </si>
  <si>
    <t>Edyth</t>
  </si>
  <si>
    <t>Wyn</t>
  </si>
  <si>
    <t>Edyth.Wyn@yopmail.com</t>
  </si>
  <si>
    <t>Margarette</t>
  </si>
  <si>
    <t>Margarette.Zina@yopmail.com</t>
  </si>
  <si>
    <t>Nariko</t>
  </si>
  <si>
    <t>Henrie</t>
  </si>
  <si>
    <t>Nariko.Henrie@yopmail.com</t>
  </si>
  <si>
    <t>Ciapas</t>
  </si>
  <si>
    <t>Jemie.Ciapas@yopmail.com</t>
  </si>
  <si>
    <t>Pierette</t>
  </si>
  <si>
    <t>Swigart</t>
  </si>
  <si>
    <t>Pierette.Swigart@yopmail.com</t>
  </si>
  <si>
    <t>Leona</t>
  </si>
  <si>
    <t>Sacken</t>
  </si>
  <si>
    <t>Leona.Sacken@yopmail.com</t>
  </si>
  <si>
    <t>Madelle</t>
  </si>
  <si>
    <t>Niccolo</t>
  </si>
  <si>
    <t>Madelle.Niccolo@yopmail.com</t>
  </si>
  <si>
    <t>Gui</t>
  </si>
  <si>
    <t>McClimans</t>
  </si>
  <si>
    <t>Gui.McClimans@yopmail.com</t>
  </si>
  <si>
    <t>Fawne</t>
  </si>
  <si>
    <t>Burnside</t>
  </si>
  <si>
    <t>Fawne.Burnside@yopmail.com</t>
  </si>
  <si>
    <t>Turne</t>
  </si>
  <si>
    <t>Gertrud.Turne@yopmail.com</t>
  </si>
  <si>
    <t>Verla</t>
  </si>
  <si>
    <t>Verla.Sophronia@yopmail.com</t>
  </si>
  <si>
    <t>Mignon</t>
  </si>
  <si>
    <t>Nedrud</t>
  </si>
  <si>
    <t>Mignon.Nedrud@yopmail.com</t>
  </si>
  <si>
    <t>Genevra</t>
  </si>
  <si>
    <t>Genevra.Klotz@yopmail.com</t>
  </si>
  <si>
    <t>Frieda</t>
  </si>
  <si>
    <t>Verger</t>
  </si>
  <si>
    <t>Frieda.Verger@yopmail.com</t>
  </si>
  <si>
    <t>Alyda</t>
  </si>
  <si>
    <t>Alyda.Cookie@yopmail.com</t>
  </si>
  <si>
    <t>Kauppi</t>
  </si>
  <si>
    <t>Margalo.Kauppi@yopmail.com</t>
  </si>
  <si>
    <t>Ardeen</t>
  </si>
  <si>
    <t>Wareing</t>
  </si>
  <si>
    <t>Ardeen.Wareing@yopmail.com</t>
  </si>
  <si>
    <t>Bernardine</t>
  </si>
  <si>
    <t>Bernardine.Gilmour@yopmail.com</t>
  </si>
  <si>
    <t>Millie</t>
  </si>
  <si>
    <t>Lymann</t>
  </si>
  <si>
    <t>Millie.Lymann@yopmail.com</t>
  </si>
  <si>
    <t>Dermott</t>
  </si>
  <si>
    <t>Heida.Dermott@yopmail.com</t>
  </si>
  <si>
    <t>Esmeralda</t>
  </si>
  <si>
    <t>Sheng</t>
  </si>
  <si>
    <t>Esmeralda.Sheng@yopmail.com</t>
  </si>
  <si>
    <t>Amalie</t>
  </si>
  <si>
    <t>Read</t>
  </si>
  <si>
    <t>Amalie.Read@yopmail.com</t>
  </si>
  <si>
    <t>Arabel</t>
  </si>
  <si>
    <t>Dannye</t>
  </si>
  <si>
    <t>Arabel.Dannye@yopmail.com</t>
  </si>
  <si>
    <t>Louella</t>
  </si>
  <si>
    <t>Kannry</t>
  </si>
  <si>
    <t>Louella.Kannry@yopmail.com</t>
  </si>
  <si>
    <t>Alameda</t>
  </si>
  <si>
    <t>Deegan</t>
  </si>
  <si>
    <t>Alameda.Deegan@yopmail.com</t>
  </si>
  <si>
    <t>Winny.Rustice@yopmail.com</t>
  </si>
  <si>
    <t>Gilda</t>
  </si>
  <si>
    <t>Gilda.Allare@yopmail.com</t>
  </si>
  <si>
    <t>Vinita</t>
  </si>
  <si>
    <t>Martguerita</t>
  </si>
  <si>
    <t>Vinita.Martguerita@yopmail.com</t>
  </si>
  <si>
    <t>Emma</t>
  </si>
  <si>
    <t>Nerita</t>
  </si>
  <si>
    <t>Emma.Nerita@yopmail.com</t>
  </si>
  <si>
    <t>Claresta</t>
  </si>
  <si>
    <t>Haymes</t>
  </si>
  <si>
    <t>Claresta.Haymes@yopmail.com</t>
  </si>
  <si>
    <t>Annaliese</t>
  </si>
  <si>
    <t>Annaliese.Odell@yopmail.com</t>
  </si>
  <si>
    <t>Neva</t>
  </si>
  <si>
    <t>Helena.Neva@yopmail.com</t>
  </si>
  <si>
    <t>Lonnie</t>
  </si>
  <si>
    <t>Bashemeth</t>
  </si>
  <si>
    <t>Lonnie.Bashemeth@yopmail.com</t>
  </si>
  <si>
    <t>Dania</t>
  </si>
  <si>
    <t>Dania.Nea@yopmail.com</t>
  </si>
  <si>
    <t>Trixi</t>
  </si>
  <si>
    <t>Durante</t>
  </si>
  <si>
    <t>Trixi.Durante@yopmail.com</t>
  </si>
  <si>
    <t>Dyann</t>
  </si>
  <si>
    <t>Ethban</t>
  </si>
  <si>
    <t>Dyann.Ethban@yopmail.com</t>
  </si>
  <si>
    <t>Lindie</t>
  </si>
  <si>
    <t>Lindie.Beniamino@yopmail.com</t>
  </si>
  <si>
    <t>Feliza</t>
  </si>
  <si>
    <t>Letsou</t>
  </si>
  <si>
    <t>Feliza.Letsou@yopmail.com</t>
  </si>
  <si>
    <t>Cathyleen</t>
  </si>
  <si>
    <t>Richers</t>
  </si>
  <si>
    <t>Cathyleen.Richers@yopmail.com</t>
  </si>
  <si>
    <t>Maisey</t>
  </si>
  <si>
    <t>Maisey.Margret@yopmail.com</t>
  </si>
  <si>
    <t>Sara-Ann</t>
  </si>
  <si>
    <t>Sara-Ann.Candy@yopmail.com</t>
  </si>
  <si>
    <t>Zsa Zsa</t>
  </si>
  <si>
    <t>Rogerio</t>
  </si>
  <si>
    <t>Zsa Zsa.Rogerio@yopmail.com</t>
  </si>
  <si>
    <t>Elsinore</t>
  </si>
  <si>
    <t>Ann-Marie.Elsinore@yopmail.com</t>
  </si>
  <si>
    <t>Karina</t>
  </si>
  <si>
    <t>Afton</t>
  </si>
  <si>
    <t>Karina.Afton@yopmail.com</t>
  </si>
  <si>
    <t>Melisent</t>
  </si>
  <si>
    <t>Bronk</t>
  </si>
  <si>
    <t>Melisent.Bronk@yopmail.com</t>
  </si>
  <si>
    <t>Fredericka</t>
  </si>
  <si>
    <t>Claudine</t>
  </si>
  <si>
    <t>Fredericka.Claudine@yopmail.com</t>
  </si>
  <si>
    <t>Ruthe</t>
  </si>
  <si>
    <t>Lia</t>
  </si>
  <si>
    <t>Ruthe.Lia@yopmail.com</t>
  </si>
  <si>
    <t>Wind</t>
  </si>
  <si>
    <t>Dacia.Wind@yopmail.com</t>
  </si>
  <si>
    <t>Blondelle</t>
  </si>
  <si>
    <t>Florina</t>
  </si>
  <si>
    <t>Blondelle.Florina@yopmail.com</t>
  </si>
  <si>
    <t>Celisse</t>
  </si>
  <si>
    <t>Aigneis</t>
  </si>
  <si>
    <t>Gualtiero</t>
  </si>
  <si>
    <t>Aigneis.Gualtiero@yopmail.com</t>
  </si>
  <si>
    <t>Charlena</t>
  </si>
  <si>
    <t>Radu</t>
  </si>
  <si>
    <t>Charlena.Radu@yopmail.com</t>
  </si>
  <si>
    <t>Morganica</t>
  </si>
  <si>
    <t>Ricarda</t>
  </si>
  <si>
    <t>Morganica.Ricarda@yopmail.com</t>
  </si>
  <si>
    <t>Burch</t>
  </si>
  <si>
    <t>Beatriz</t>
  </si>
  <si>
    <t>Aurelio</t>
  </si>
  <si>
    <t>Beatriz.Aurelio@yopmail.com</t>
  </si>
  <si>
    <t>Kalina</t>
  </si>
  <si>
    <t>Kalina.Woodberry@yopmail.com</t>
  </si>
  <si>
    <t>Faria</t>
  </si>
  <si>
    <t>Letizia.Faria@yopmail.com</t>
  </si>
  <si>
    <t>Pollyanna</t>
  </si>
  <si>
    <t>Abbot</t>
  </si>
  <si>
    <t>Pollyanna.Abbot@yopmail.com</t>
  </si>
  <si>
    <t>Flory</t>
  </si>
  <si>
    <t>Flory.Annice@yopmail.com</t>
  </si>
  <si>
    <t>Waldron</t>
  </si>
  <si>
    <t>Merry.Waldron@yopmail.com</t>
  </si>
  <si>
    <t>Parette</t>
  </si>
  <si>
    <t>Cherilyn.Parette@yopmail.com</t>
  </si>
  <si>
    <t>Girardo</t>
  </si>
  <si>
    <t>Verla.Girardo@yopmail.com</t>
  </si>
  <si>
    <t>Oona.Krystle@yopmail.com</t>
  </si>
  <si>
    <t>Sissy</t>
  </si>
  <si>
    <t>Gahl</t>
  </si>
  <si>
    <t>Sissy.Gahl@yopmail.com</t>
  </si>
  <si>
    <t>Rosaline</t>
  </si>
  <si>
    <t>Emmaline</t>
  </si>
  <si>
    <t>Rosaline.Emmaline@yopmail.com</t>
  </si>
  <si>
    <t>Raychel</t>
  </si>
  <si>
    <t>Margalo.Raychel@yopmail.com</t>
  </si>
  <si>
    <t>Hoenack</t>
  </si>
  <si>
    <t>Sissy.Hoenack@yopmail.com</t>
  </si>
  <si>
    <t>Arathorn</t>
  </si>
  <si>
    <t>Dale.Arathorn@yopmail.com</t>
  </si>
  <si>
    <t>Doralynne.Radu@yopmail.com</t>
  </si>
  <si>
    <t>Carol-Jean</t>
  </si>
  <si>
    <t>Schlosser</t>
  </si>
  <si>
    <t>Carol-Jean.Schlosser@yopmail.com</t>
  </si>
  <si>
    <t>Bill</t>
  </si>
  <si>
    <t>Gerge</t>
  </si>
  <si>
    <t>Bill.Gerge@yopmail.com</t>
  </si>
  <si>
    <t>Carolina</t>
  </si>
  <si>
    <t>Lumbard</t>
  </si>
  <si>
    <t>Carolina.Lumbard@yopmail.com</t>
  </si>
  <si>
    <t>Karlee</t>
  </si>
  <si>
    <t>Ventre</t>
  </si>
  <si>
    <t>Karlee.Ventre@yopmail.com</t>
  </si>
  <si>
    <t>Marnia</t>
  </si>
  <si>
    <t>Neils</t>
  </si>
  <si>
    <t>Marnia.Neils@yopmail.com</t>
  </si>
  <si>
    <t>Regina</t>
  </si>
  <si>
    <t>Maribeth</t>
  </si>
  <si>
    <t>Regina.Maribeth@yopmail.com</t>
  </si>
  <si>
    <t>Cullin</t>
  </si>
  <si>
    <t>Nataline.Cullin@yopmail.com</t>
  </si>
  <si>
    <t>Kellby</t>
  </si>
  <si>
    <t>Pollyanna.Kellby@yopmail.com</t>
  </si>
  <si>
    <t>Fanny</t>
  </si>
  <si>
    <t>Joachim</t>
  </si>
  <si>
    <t>Fanny.Joachim@yopmail.com</t>
  </si>
  <si>
    <t>Jsandye</t>
  </si>
  <si>
    <t>Zeeba</t>
  </si>
  <si>
    <t>Jsandye.Zeeba@yopmail.com</t>
  </si>
  <si>
    <t>Tina</t>
  </si>
  <si>
    <t>Tacye</t>
  </si>
  <si>
    <t>Tina.Tacye@yopmail.com</t>
  </si>
  <si>
    <t>Telfer</t>
  </si>
  <si>
    <t>Raf.Telfer@yopmail.com</t>
  </si>
  <si>
    <t>Inga</t>
  </si>
  <si>
    <t>Danby</t>
  </si>
  <si>
    <t>Inga.Danby@yopmail.com</t>
  </si>
  <si>
    <t>Sidoney</t>
  </si>
  <si>
    <t>Laverne</t>
  </si>
  <si>
    <t>Sidoney.Laverne@yopmail.com</t>
  </si>
  <si>
    <t>Plato</t>
  </si>
  <si>
    <t>Madalyn.Plato@yopmail.com</t>
  </si>
  <si>
    <t>Rebeca</t>
  </si>
  <si>
    <t>Yate</t>
  </si>
  <si>
    <t>Rebeca.Yate@yopmail.com</t>
  </si>
  <si>
    <t>Aryn</t>
  </si>
  <si>
    <t>Aryn.Ciapas@yopmail.com</t>
  </si>
  <si>
    <t>Jenilee</t>
  </si>
  <si>
    <t>Strephon</t>
  </si>
  <si>
    <t>Jenilee.Strephon@yopmail.com</t>
  </si>
  <si>
    <t>Bertine</t>
  </si>
  <si>
    <t>Tryck</t>
  </si>
  <si>
    <t>Bertine.Tryck@yopmail.com</t>
  </si>
  <si>
    <t>Susan</t>
  </si>
  <si>
    <t>Eldrid</t>
  </si>
  <si>
    <t>Susan.Eldrid@yopmail.com</t>
  </si>
  <si>
    <t>Dari</t>
  </si>
  <si>
    <t>Deny</t>
  </si>
  <si>
    <t>Dari.Deny@yopmail.com</t>
  </si>
  <si>
    <t>Corly</t>
  </si>
  <si>
    <t>Prouty</t>
  </si>
  <si>
    <t>Corly.Prouty@yopmail.com</t>
  </si>
  <si>
    <t>Jan</t>
  </si>
  <si>
    <t>Wolfgram</t>
  </si>
  <si>
    <t>Jan.Wolfgram@yopmail.com</t>
  </si>
  <si>
    <t>Di</t>
  </si>
  <si>
    <t>Kirstin</t>
  </si>
  <si>
    <t>Di.Kirstin@yopmail.com</t>
  </si>
  <si>
    <t>Curren</t>
  </si>
  <si>
    <t>Flory.Curren@yopmail.com</t>
  </si>
  <si>
    <t>Aubrie</t>
  </si>
  <si>
    <t>Nester</t>
  </si>
  <si>
    <t>Aubrie.Nester@yopmail.com</t>
  </si>
  <si>
    <t>Alisha</t>
  </si>
  <si>
    <t>Zola</t>
  </si>
  <si>
    <t>Alisha.Zola@yopmail.com</t>
  </si>
  <si>
    <t>Albertina</t>
  </si>
  <si>
    <t>Albertina.Neils@yopmail.com</t>
  </si>
  <si>
    <t>Morrill</t>
  </si>
  <si>
    <t>Frank.Morrill@yopmail.com</t>
  </si>
  <si>
    <t>Brady</t>
  </si>
  <si>
    <t>Dorice.Brady@yopmail.com</t>
  </si>
  <si>
    <t>Letizia.Center@yopmail.com</t>
  </si>
  <si>
    <t>Charissa</t>
  </si>
  <si>
    <t>Isidore</t>
  </si>
  <si>
    <t>Charissa.Isidore@yopmail.com</t>
  </si>
  <si>
    <t>Marti</t>
  </si>
  <si>
    <t>Borrell</t>
  </si>
  <si>
    <t>Marti.Borrell@yopmail.com</t>
  </si>
  <si>
    <t>Ethel.Sophronia@yopmail.com</t>
  </si>
  <si>
    <t>Rosalba</t>
  </si>
  <si>
    <t>Amalie.Rosalba@yopmail.com</t>
  </si>
  <si>
    <t>Gaynor</t>
  </si>
  <si>
    <t>Goldie.Gaynor@yopmail.com</t>
  </si>
  <si>
    <t>Astra</t>
  </si>
  <si>
    <t>Jemie.Astra@yopmail.com</t>
  </si>
  <si>
    <t>Valli</t>
  </si>
  <si>
    <t>Valli.Rebecka@yopmail.com</t>
  </si>
  <si>
    <t>Gale</t>
  </si>
  <si>
    <t>Gale.Mozelle@yopmail.com</t>
  </si>
  <si>
    <t>Melanie</t>
  </si>
  <si>
    <t>Egbert</t>
  </si>
  <si>
    <t>Melanie.Egbert@yopmail.com</t>
  </si>
  <si>
    <t>Nanete</t>
  </si>
  <si>
    <t>Charity</t>
  </si>
  <si>
    <t>Nanete.Charity@yopmail.com</t>
  </si>
  <si>
    <t>Inga.Fontana@yopmail.com</t>
  </si>
  <si>
    <t>Shaine</t>
  </si>
  <si>
    <t>Talia</t>
  </si>
  <si>
    <t>Shaine.Talia@yopmail.com</t>
  </si>
  <si>
    <t>Ortrude</t>
  </si>
  <si>
    <t>Edyth.Ortrude@yopmail.com</t>
  </si>
  <si>
    <t>Blisse</t>
  </si>
  <si>
    <t>Gilda.Blisse@yopmail.com</t>
  </si>
  <si>
    <t>Federica</t>
  </si>
  <si>
    <t>Ottilie.Federica@yopmail.com</t>
  </si>
  <si>
    <t>Bibby</t>
  </si>
  <si>
    <t>Lorain</t>
  </si>
  <si>
    <t>Bibby.Lorain@yopmail.com</t>
  </si>
  <si>
    <t>Nollie</t>
  </si>
  <si>
    <t>Giule</t>
  </si>
  <si>
    <t>Nollie.Giule@yopmail.com</t>
  </si>
  <si>
    <t>Janeczka</t>
  </si>
  <si>
    <t>Janeczka.Othilia@yopmail.com</t>
  </si>
  <si>
    <t>Annora</t>
  </si>
  <si>
    <t>Christine</t>
  </si>
  <si>
    <t>Annora.Christine@yopmail.com</t>
  </si>
  <si>
    <t>Marcelline</t>
  </si>
  <si>
    <t>Xerxes</t>
  </si>
  <si>
    <t>Marcelline.Xerxes@yopmail.com</t>
  </si>
  <si>
    <t>Gilligan</t>
  </si>
  <si>
    <t>Elo</t>
  </si>
  <si>
    <t>Gilligan.Elo@yopmail.com</t>
  </si>
  <si>
    <t>Ginnie</t>
  </si>
  <si>
    <t>Bobbee</t>
  </si>
  <si>
    <t>Ginnie.Bobbee@yopmail.com</t>
  </si>
  <si>
    <t>Chesna</t>
  </si>
  <si>
    <t>Yetty.Chesna@yopmail.com</t>
  </si>
  <si>
    <t>Perry</t>
  </si>
  <si>
    <t>Jaylene</t>
  </si>
  <si>
    <t>Perry.Jaylene@yopmail.com</t>
  </si>
  <si>
    <t>Kesley</t>
  </si>
  <si>
    <t>Sharai.Kesley@yopmail.com</t>
  </si>
  <si>
    <t>Margarete</t>
  </si>
  <si>
    <t>Carol-Jean.Margarete@yopmail.com</t>
  </si>
  <si>
    <t>Hylan</t>
  </si>
  <si>
    <t>Helena.Hylan@yopmail.com</t>
  </si>
  <si>
    <t>Gilligan.Niccolo@yopmail.com</t>
  </si>
  <si>
    <t>Thalia</t>
  </si>
  <si>
    <t>Kravits</t>
  </si>
  <si>
    <t>Thalia.Kravits@yopmail.com</t>
  </si>
  <si>
    <t>Eadie</t>
  </si>
  <si>
    <t>Eadie.Bivins@yopmail.com</t>
  </si>
  <si>
    <t>Marsiella</t>
  </si>
  <si>
    <t>Levey</t>
  </si>
  <si>
    <t>Marsiella.Levey@yopmail.com</t>
  </si>
  <si>
    <t>Mariann</t>
  </si>
  <si>
    <t>Whiffen</t>
  </si>
  <si>
    <t>Mariann.Whiffen@yopmail.com</t>
  </si>
  <si>
    <t>Ekaterina</t>
  </si>
  <si>
    <t>Cyrie</t>
  </si>
  <si>
    <t>Ekaterina.Cyrie@yopmail.com</t>
  </si>
  <si>
    <t>Calla</t>
  </si>
  <si>
    <t>Marijo</t>
  </si>
  <si>
    <t>Calla.Marijo@yopmail.com</t>
  </si>
  <si>
    <t>Cacilie</t>
  </si>
  <si>
    <t>Alcott</t>
  </si>
  <si>
    <t>Cacilie.Alcott@yopmail.com</t>
  </si>
  <si>
    <t>Garek</t>
  </si>
  <si>
    <t>Albertina.Garek@yopmail.com</t>
  </si>
  <si>
    <t>Engdahl</t>
  </si>
  <si>
    <t>Chrystel.Engdahl@yopmail.com</t>
  </si>
  <si>
    <t>Eachern</t>
  </si>
  <si>
    <t>Karena.Eachern@yopmail.com</t>
  </si>
  <si>
    <t>Zrike</t>
  </si>
  <si>
    <t>Bill.Zrike@yopmail.com</t>
  </si>
  <si>
    <t>Averyl</t>
  </si>
  <si>
    <t>Averyl.Lumbard@yopmail.com</t>
  </si>
  <si>
    <t>Jacenta</t>
  </si>
  <si>
    <t>Seessel</t>
  </si>
  <si>
    <t>Jacenta.Seessel@yopmail.com</t>
  </si>
  <si>
    <t>Lucille</t>
  </si>
  <si>
    <t>Rudolph</t>
  </si>
  <si>
    <t>Lucille.Rudolph@yopmail.com</t>
  </si>
  <si>
    <t>Celene</t>
  </si>
  <si>
    <t>Celene.Muriel@yopmail.com</t>
  </si>
  <si>
    <t>Annaliese.Bonilla@yopmail.com</t>
  </si>
  <si>
    <t>Alex</t>
  </si>
  <si>
    <t>Huggins</t>
  </si>
  <si>
    <t>Alex.Huggins@yopmail.com</t>
  </si>
  <si>
    <t>Aurore</t>
  </si>
  <si>
    <t>Aurore.Rudolph@yopmail.com</t>
  </si>
  <si>
    <t>Camden</t>
  </si>
  <si>
    <t>Rosabelle.Camden@yopmail.com</t>
  </si>
  <si>
    <t>Dominga</t>
  </si>
  <si>
    <t>Sabella</t>
  </si>
  <si>
    <t>Dominga.Sabella@yopmail.com</t>
  </si>
  <si>
    <t>Lily</t>
  </si>
  <si>
    <t>Lily.Chesna@yopmail.com</t>
  </si>
  <si>
    <t>Joleen</t>
  </si>
  <si>
    <t>Joleen.Stuart@yopmail.com</t>
  </si>
  <si>
    <t>Tybie</t>
  </si>
  <si>
    <t>Dielu</t>
  </si>
  <si>
    <t>Tybie.Dielu@yopmail.com</t>
  </si>
  <si>
    <t>Arlena</t>
  </si>
  <si>
    <t>Arlena.Gaynor@yopmail.com</t>
  </si>
  <si>
    <t>Kore</t>
  </si>
  <si>
    <t>Rese</t>
  </si>
  <si>
    <t>Kore.Rese@yopmail.com</t>
  </si>
  <si>
    <t>Sashenka</t>
  </si>
  <si>
    <t>Sashenka.Kunin@yopmail.com</t>
  </si>
  <si>
    <t>Merle</t>
  </si>
  <si>
    <t>Merle.Crudden@yopmail.com</t>
  </si>
  <si>
    <t>Nickie</t>
  </si>
  <si>
    <t>Monk</t>
  </si>
  <si>
    <t>Nickie.Monk@yopmail.com</t>
  </si>
  <si>
    <t>Goth</t>
  </si>
  <si>
    <t>Rayna.Goth@yopmail.com</t>
  </si>
  <si>
    <t>Deloria</t>
  </si>
  <si>
    <t>Iaverne</t>
  </si>
  <si>
    <t>Deloria.Iaverne@yopmail.com</t>
  </si>
  <si>
    <t>Dianemarie</t>
  </si>
  <si>
    <t>Mata</t>
  </si>
  <si>
    <t>Dianemarie.Mata@yopmail.com</t>
  </si>
  <si>
    <t>Burkle</t>
  </si>
  <si>
    <t>Arabel.Burkle@yopmail.com</t>
  </si>
  <si>
    <t>Junie</t>
  </si>
  <si>
    <t>Bernardine.Junie@yopmail.com</t>
  </si>
  <si>
    <t>Melisent.Lanita@yopmail.com</t>
  </si>
  <si>
    <t>Lauryn</t>
  </si>
  <si>
    <t>Reneta</t>
  </si>
  <si>
    <t>Lauryn.Reneta@yopmail.com</t>
  </si>
  <si>
    <t>Alrich</t>
  </si>
  <si>
    <t>Nickie.Alrich@yopmail.com</t>
  </si>
  <si>
    <t>Elfreda</t>
  </si>
  <si>
    <t>Elfreda.Alcott@yopmail.com</t>
  </si>
  <si>
    <t>Roseline</t>
  </si>
  <si>
    <t>Roseline.Ricarda@yopmail.com</t>
  </si>
  <si>
    <t>Jillane</t>
  </si>
  <si>
    <t>Claudina.Jillane@yopmail.com</t>
  </si>
  <si>
    <t>Joelly</t>
  </si>
  <si>
    <t>Kalinda</t>
  </si>
  <si>
    <t>Joelly.Kalinda@yopmail.com</t>
  </si>
  <si>
    <t>Stephanie</t>
  </si>
  <si>
    <t>Stephanie.Wyn@yopmail.com</t>
  </si>
  <si>
    <t>Brooks</t>
  </si>
  <si>
    <t>Sandye</t>
  </si>
  <si>
    <t>Brooks.Sandye@yopmail.com</t>
  </si>
  <si>
    <t>Jaclyn</t>
  </si>
  <si>
    <t>Shuler</t>
  </si>
  <si>
    <t>Jaclyn.Shuler@yopmail.com</t>
  </si>
  <si>
    <t>Paule</t>
  </si>
  <si>
    <t>Paule.Bivins@yopmail.com</t>
  </si>
  <si>
    <t>Lynea</t>
  </si>
  <si>
    <t>Izaak</t>
  </si>
  <si>
    <t>Lynea.Izaak@yopmail.com</t>
  </si>
  <si>
    <t>Nelle</t>
  </si>
  <si>
    <t>Bahr</t>
  </si>
  <si>
    <t>Nelle.Bahr@yopmail.com</t>
  </si>
  <si>
    <t>Cristi</t>
  </si>
  <si>
    <t>Rhea.Cristi@yopmail.com</t>
  </si>
  <si>
    <t>Annecorinne</t>
  </si>
  <si>
    <t>Valoniah</t>
  </si>
  <si>
    <t>Annecorinne.Valoniah@yopmail.com</t>
  </si>
  <si>
    <t>Jotham</t>
  </si>
  <si>
    <t>Nonnah.Jotham@yopmail.com</t>
  </si>
  <si>
    <t>Francene</t>
  </si>
  <si>
    <t>Sherrie.Francene@yopmail.com</t>
  </si>
  <si>
    <t>Tracey</t>
  </si>
  <si>
    <t>Macey</t>
  </si>
  <si>
    <t>Tracey.Macey@yopmail.com</t>
  </si>
  <si>
    <t>Mureil</t>
  </si>
  <si>
    <t>Mureil.Whittaker@yopmail.com</t>
  </si>
  <si>
    <t>Phedra</t>
  </si>
  <si>
    <t>Garlinda</t>
  </si>
  <si>
    <t>Phedra.Garlinda@yopmail.com</t>
  </si>
  <si>
    <t>Merriott</t>
  </si>
  <si>
    <t>Ilse.Merriott@yopmail.com</t>
  </si>
  <si>
    <t>Max</t>
  </si>
  <si>
    <t>Dorothy</t>
  </si>
  <si>
    <t>Max.Dorothy@yopmail.com</t>
  </si>
  <si>
    <t>Merry.Laverne@yopmail.com</t>
  </si>
  <si>
    <t>Gratia</t>
  </si>
  <si>
    <t>Palocz</t>
  </si>
  <si>
    <t>Gratia.Palocz@yopmail.com</t>
  </si>
  <si>
    <t>Priscilla</t>
  </si>
  <si>
    <t>Kazimir</t>
  </si>
  <si>
    <t>Priscilla.Kazimir@yopmail.com</t>
  </si>
  <si>
    <t>Kerrin</t>
  </si>
  <si>
    <t>Dash</t>
  </si>
  <si>
    <t>Kerrin.Dash@yopmail.com</t>
  </si>
  <si>
    <t>Lorie.Alrich@yopmail.com</t>
  </si>
  <si>
    <t>Gerrie.Borrell@yopmail.com</t>
  </si>
  <si>
    <t>Marline</t>
  </si>
  <si>
    <t>Constancy</t>
  </si>
  <si>
    <t>Marline.Constancy@yopmail.com</t>
  </si>
  <si>
    <t>Sibella</t>
  </si>
  <si>
    <t>Sibella.Vary@yopmail.com</t>
  </si>
  <si>
    <t>Ulrike</t>
  </si>
  <si>
    <t>Douglass</t>
  </si>
  <si>
    <t>Ulrike.Douglass@yopmail.com</t>
  </si>
  <si>
    <t>Bow</t>
  </si>
  <si>
    <t>Therine.Bow@yopmail.com</t>
  </si>
  <si>
    <t>Jennica</t>
  </si>
  <si>
    <t>Jennica.Si@yopmail.com</t>
  </si>
  <si>
    <t>Eugine</t>
  </si>
  <si>
    <t>Libna</t>
  </si>
  <si>
    <t>Eugine.Libna@yopmail.com</t>
  </si>
  <si>
    <t>Ada</t>
  </si>
  <si>
    <t>Ada.Burkle@yopmail.com</t>
  </si>
  <si>
    <t>Kayla</t>
  </si>
  <si>
    <t>Luhe</t>
  </si>
  <si>
    <t>Kayla.Luhe@yopmail.com</t>
  </si>
  <si>
    <t>Ninnetta</t>
  </si>
  <si>
    <t>Blase</t>
  </si>
  <si>
    <t>Ninnetta.Blase@yopmail.com</t>
  </si>
  <si>
    <t>Aimil.Terrence@yopmail.com</t>
  </si>
  <si>
    <t>Paton</t>
  </si>
  <si>
    <t>Modestia.Paton@yopmail.com</t>
  </si>
  <si>
    <t>Juliane.Burch@yopmail.com</t>
  </si>
  <si>
    <t>Catie</t>
  </si>
  <si>
    <t>Oona.Catie@yopmail.com</t>
  </si>
  <si>
    <t>Lilith</t>
  </si>
  <si>
    <t>Montgomery</t>
  </si>
  <si>
    <t>Lilith.Montgomery@yopmail.com</t>
  </si>
  <si>
    <t>Even</t>
  </si>
  <si>
    <t>Angelique.Even@yopmail.com</t>
  </si>
  <si>
    <t>Ginnie.Whittaker@yopmail.com</t>
  </si>
  <si>
    <t>Janith</t>
  </si>
  <si>
    <t>Bibby.Janith@yopmail.com</t>
  </si>
  <si>
    <t>Mady</t>
  </si>
  <si>
    <t>Mady.Astra@yopmail.com</t>
  </si>
  <si>
    <t>Cathie</t>
  </si>
  <si>
    <t>Parsaye</t>
  </si>
  <si>
    <t>Cathie.Parsaye@yopmail.com</t>
  </si>
  <si>
    <t>Beverley</t>
  </si>
  <si>
    <t>Hathaway</t>
  </si>
  <si>
    <t>Beverley.Hathaway@yopmail.com</t>
  </si>
  <si>
    <t>Ursulina</t>
  </si>
  <si>
    <t>Ruvolo</t>
  </si>
  <si>
    <t>Ursulina.Ruvolo@yopmail.com</t>
  </si>
  <si>
    <t>Ellette</t>
  </si>
  <si>
    <t>Chobot</t>
  </si>
  <si>
    <t>Ellette.Chobot@yopmail.com</t>
  </si>
  <si>
    <t>Devina</t>
  </si>
  <si>
    <t>Rozanna</t>
  </si>
  <si>
    <t>Devina.Rozanna@yopmail.com</t>
  </si>
  <si>
    <t>Glenda</t>
  </si>
  <si>
    <t>Carvey</t>
  </si>
  <si>
    <t>Glenda.Carvey@yopmail.com</t>
  </si>
  <si>
    <t>Meriel</t>
  </si>
  <si>
    <t>Meriel.Eldrid@yopmail.com</t>
  </si>
  <si>
    <t>Thalia.Bendick@yopmail.com</t>
  </si>
  <si>
    <t>Stacey</t>
  </si>
  <si>
    <t>Giff</t>
  </si>
  <si>
    <t>Stacey.Giff@yopmail.com</t>
  </si>
  <si>
    <t>Lilith.Hanshaw@yopmail.com</t>
  </si>
  <si>
    <t>Brianna</t>
  </si>
  <si>
    <t>Oneida</t>
  </si>
  <si>
    <t>Brianna.Oneida@yopmail.com</t>
  </si>
  <si>
    <t>Faso</t>
  </si>
  <si>
    <t>Ginnie.Faso@yopmail.com</t>
  </si>
  <si>
    <t>Linehan</t>
  </si>
  <si>
    <t>Kassey.Linehan@yopmail.com</t>
  </si>
  <si>
    <t>Franza</t>
  </si>
  <si>
    <t>Regina.Franza@yopmail.com</t>
  </si>
  <si>
    <t>Capello</t>
  </si>
  <si>
    <t>Libbie.Capello@yopmail.com</t>
  </si>
  <si>
    <t>Alyssa</t>
  </si>
  <si>
    <t>Roscoe</t>
  </si>
  <si>
    <t>Alyssa.Roscoe@yopmail.com</t>
  </si>
  <si>
    <t>Leffen</t>
  </si>
  <si>
    <t>Kayla.Leffen@yopmail.com</t>
  </si>
  <si>
    <t>Darlleen</t>
  </si>
  <si>
    <t>Darlleen.Seagraves@yopmail.com</t>
  </si>
  <si>
    <t>Joeann</t>
  </si>
  <si>
    <t>Riva</t>
  </si>
  <si>
    <t>Joeann.Riva@yopmail.com</t>
  </si>
  <si>
    <t>Byrne</t>
  </si>
  <si>
    <t>Mariann.Byrne@yopmail.com</t>
  </si>
  <si>
    <t>Drucie</t>
  </si>
  <si>
    <t>Drucie.Autrey@yopmail.com</t>
  </si>
  <si>
    <t>Berget</t>
  </si>
  <si>
    <t>Berget.Yate@yopmail.com</t>
  </si>
  <si>
    <t>Jethro</t>
  </si>
  <si>
    <t>Annabela.Jethro@yopmail.com</t>
  </si>
  <si>
    <t>Clementine</t>
  </si>
  <si>
    <t>Shaver</t>
  </si>
  <si>
    <t>Clementine.Shaver@yopmail.com</t>
  </si>
  <si>
    <t>O'Neill</t>
  </si>
  <si>
    <t>Elbertina.O'Neill@yopmail.com</t>
  </si>
  <si>
    <t>Eugine.Shaver@yopmail.com</t>
  </si>
  <si>
    <t>Imojean</t>
  </si>
  <si>
    <t>Han</t>
  </si>
  <si>
    <t>Imojean.Han@yopmail.com</t>
  </si>
  <si>
    <t>Arlena.Madox@yopmail.com</t>
  </si>
  <si>
    <t>Chere.Kylander@yopmail.com</t>
  </si>
  <si>
    <t>Peri</t>
  </si>
  <si>
    <t>Chick</t>
  </si>
  <si>
    <t>Peri.Chick@yopmail.com</t>
  </si>
  <si>
    <t>Cherrita</t>
  </si>
  <si>
    <t>Cherrita.Danby@yopmail.com</t>
  </si>
  <si>
    <t>Shauna</t>
  </si>
  <si>
    <t>Shauna.Garek@yopmail.com</t>
  </si>
  <si>
    <t>Miquela</t>
  </si>
  <si>
    <t>Clywd</t>
  </si>
  <si>
    <t>Miquela.Clywd@yopmail.com</t>
  </si>
  <si>
    <t>Nadine</t>
  </si>
  <si>
    <t>Nadine.Noman@yopmail.com</t>
  </si>
  <si>
    <t>Docilla</t>
  </si>
  <si>
    <t>Melanie.Docilla@yopmail.com</t>
  </si>
  <si>
    <t>Cutlerr</t>
  </si>
  <si>
    <t>Gerrie.Cutlerr@yopmail.com</t>
  </si>
  <si>
    <t>Blondelle.Lia@yopmail.com</t>
  </si>
  <si>
    <t>Veda</t>
  </si>
  <si>
    <t>Bearnard</t>
  </si>
  <si>
    <t>Johna</t>
  </si>
  <si>
    <t>Berl</t>
  </si>
  <si>
    <t>Johna.Berl@yopmail.com</t>
  </si>
  <si>
    <t>Marika</t>
  </si>
  <si>
    <t>Honoria</t>
  </si>
  <si>
    <t>Marika.Honoria@yopmail.com</t>
  </si>
  <si>
    <t>Katuscha</t>
  </si>
  <si>
    <t>Cleo</t>
  </si>
  <si>
    <t>Katuscha.Cleo@yopmail.com</t>
  </si>
  <si>
    <t>Diogenes</t>
  </si>
  <si>
    <t>Merle.Diogenes@yopmail.com</t>
  </si>
  <si>
    <t>Carbo</t>
  </si>
  <si>
    <t>Berget.Carbo@yopmail.com</t>
  </si>
  <si>
    <t>Ellette.Sperling@yopmail.com</t>
  </si>
  <si>
    <t>Selia</t>
  </si>
  <si>
    <t>Selia.Elo@yopmail.com</t>
  </si>
  <si>
    <t>Winifred</t>
  </si>
  <si>
    <t>Lubin</t>
  </si>
  <si>
    <t>Winifred.Lubin@yopmail.com</t>
  </si>
  <si>
    <t>Ermengarde</t>
  </si>
  <si>
    <t>Ermengarde.Lory@yopmail.com</t>
  </si>
  <si>
    <t>Kamilah</t>
  </si>
  <si>
    <t>Atcliffe</t>
  </si>
  <si>
    <t>Kamilah.Atcliffe@yopmail.com</t>
  </si>
  <si>
    <t>Mildrid</t>
  </si>
  <si>
    <t>Mildrid.Yam@yopmail.com</t>
  </si>
  <si>
    <t>Augustine</t>
  </si>
  <si>
    <t>Winnick</t>
  </si>
  <si>
    <t>Augustine.Winnick@yopmail.com</t>
  </si>
  <si>
    <t>Gerianna</t>
  </si>
  <si>
    <t>Aldric</t>
  </si>
  <si>
    <t>Gerianna.Aldric@yopmail.com</t>
  </si>
  <si>
    <t>Paulita</t>
  </si>
  <si>
    <t>Paulita.Gaynor@yopmail.com</t>
  </si>
  <si>
    <t>Gillan</t>
  </si>
  <si>
    <t>Mignon.Gillan@yopmail.com</t>
  </si>
  <si>
    <t>Hettie</t>
  </si>
  <si>
    <t>Saint</t>
  </si>
  <si>
    <t>Hettie.Saint@yopmail.com</t>
  </si>
  <si>
    <t>Tatiania</t>
  </si>
  <si>
    <t>Ariella</t>
  </si>
  <si>
    <t>Tatiania.Ariella@yopmail.com</t>
  </si>
  <si>
    <t>Meghann</t>
  </si>
  <si>
    <t>Meghann.Nerita@yopmail.com</t>
  </si>
  <si>
    <t>Hayley</t>
  </si>
  <si>
    <t>Hayley.Giule@yopmail.com</t>
  </si>
  <si>
    <t>Daryl</t>
  </si>
  <si>
    <t>Teddman</t>
  </si>
  <si>
    <t>Daryl.Teddman@yopmail.com</t>
  </si>
  <si>
    <t>Lonnie.Curren@yopmail.com</t>
  </si>
  <si>
    <t>Lauraine</t>
  </si>
  <si>
    <t>Juliane.Lauraine@yopmail.com</t>
  </si>
  <si>
    <t>Lucy</t>
  </si>
  <si>
    <t>Lucy.Haymes@yopmail.com</t>
  </si>
  <si>
    <t>Jessy</t>
  </si>
  <si>
    <t>Ardra</t>
  </si>
  <si>
    <t>Jessy.Ardra@yopmail.com</t>
  </si>
  <si>
    <t>Maye</t>
  </si>
  <si>
    <t>Zetta</t>
  </si>
  <si>
    <t>Maye.Zetta@yopmail.com</t>
  </si>
  <si>
    <t>Kendrick</t>
  </si>
  <si>
    <t>Gisela.Kendrick@yopmail.com</t>
  </si>
  <si>
    <t>Noelyn</t>
  </si>
  <si>
    <t>Inga.Noelyn@yopmail.com</t>
  </si>
  <si>
    <t>Linzy</t>
  </si>
  <si>
    <t>Marden</t>
  </si>
  <si>
    <t>Linzy.Marden@yopmail.com</t>
  </si>
  <si>
    <t>Vivia</t>
  </si>
  <si>
    <t>Carri</t>
  </si>
  <si>
    <t>Vivia.Carri@yopmail.com</t>
  </si>
  <si>
    <t>Alejandra</t>
  </si>
  <si>
    <t>Vins</t>
  </si>
  <si>
    <t>Alejandra.Vins@yopmail.com</t>
  </si>
  <si>
    <t>Lorenz</t>
  </si>
  <si>
    <t>Nadine.Lorenz@yopmail.com</t>
  </si>
  <si>
    <t>Madeleine</t>
  </si>
  <si>
    <t>Madeleine.Burch@yopmail.com</t>
  </si>
  <si>
    <t>Patricia</t>
  </si>
  <si>
    <t>Love</t>
  </si>
  <si>
    <t>Patricia.Love@yopmail.com</t>
  </si>
  <si>
    <t>Tiffie</t>
  </si>
  <si>
    <t>Sharl</t>
  </si>
  <si>
    <t>Tiffie.Sharl@yopmail.com</t>
  </si>
  <si>
    <t>Ioab</t>
  </si>
  <si>
    <t>Millie.Ioab@yopmail.com</t>
  </si>
  <si>
    <t>Carmencita</t>
  </si>
  <si>
    <t>Garbe</t>
  </si>
  <si>
    <t>Carmencita.Garbe@yopmail.com</t>
  </si>
  <si>
    <t>Dorthy</t>
  </si>
  <si>
    <t>Dorthy.Constancy@yopmail.com</t>
  </si>
  <si>
    <t>Diena</t>
  </si>
  <si>
    <t>Diena.Alcott@yopmail.com</t>
  </si>
  <si>
    <t>Leonard</t>
  </si>
  <si>
    <t>Lizzie.Leonard@yopmail.com</t>
  </si>
  <si>
    <t>Tengdin</t>
  </si>
  <si>
    <t>Frieda.Tengdin@yopmail.com</t>
  </si>
  <si>
    <t>Ermengarde.Rebecka@yopmail.com</t>
  </si>
  <si>
    <t>Brynna</t>
  </si>
  <si>
    <t>Tannie</t>
  </si>
  <si>
    <t>Brynna.Tannie@yopmail.com</t>
  </si>
  <si>
    <t>Codding</t>
  </si>
  <si>
    <t>Rayna.Codding@yopmail.com</t>
  </si>
  <si>
    <t>Janenna.Darian@yopmail.com</t>
  </si>
  <si>
    <t>Chabot</t>
  </si>
  <si>
    <t>Cacilie.Chabot@yopmail.com</t>
  </si>
  <si>
    <t>Molli</t>
  </si>
  <si>
    <t>Molli.Douglass@yopmail.com</t>
  </si>
  <si>
    <t>Melleta</t>
  </si>
  <si>
    <t>Lyssa.Melleta@yopmail.com</t>
  </si>
  <si>
    <t>Margalo.Sherrie@yopmail.com</t>
  </si>
  <si>
    <t>Korrie</t>
  </si>
  <si>
    <t>Clie</t>
  </si>
  <si>
    <t>Korrie.Clie@yopmail.com</t>
  </si>
  <si>
    <t>Ida</t>
  </si>
  <si>
    <t>Ida.Chick@yopmail.com</t>
  </si>
  <si>
    <t>Juliet</t>
  </si>
  <si>
    <t>Halette.Juliet@yopmail.com</t>
  </si>
  <si>
    <t>Florie</t>
  </si>
  <si>
    <t>Nelsen</t>
  </si>
  <si>
    <t>Florie.Nelsen@yopmail.com</t>
  </si>
  <si>
    <t>Carlie</t>
  </si>
  <si>
    <t>Valerio</t>
  </si>
  <si>
    <t>Carlie.Valerio@yopmail.com</t>
  </si>
  <si>
    <t>Tybie.Gilmour@yopmail.com</t>
  </si>
  <si>
    <t>Gwyneth</t>
  </si>
  <si>
    <t>Gwyneth.Yate@yopmail.com</t>
  </si>
  <si>
    <t>Rugen</t>
  </si>
  <si>
    <t>Sibella.Rugen@yopmail.com</t>
  </si>
  <si>
    <t>Merry.Eachern@yopmail.com</t>
  </si>
  <si>
    <t>Trixi.Elbertina@yopmail.com</t>
  </si>
  <si>
    <t>Dawn.Gilmour@yopmail.com</t>
  </si>
  <si>
    <t>Joeann.Huggins@yopmail.com</t>
  </si>
  <si>
    <t>Corene</t>
  </si>
  <si>
    <t>Nisbet</t>
  </si>
  <si>
    <t>Corene.Nisbet@yopmail.com</t>
  </si>
  <si>
    <t>Danny</t>
  </si>
  <si>
    <t>Gaulin</t>
  </si>
  <si>
    <t>Danny.Gaulin@yopmail.com</t>
  </si>
  <si>
    <t>Paola</t>
  </si>
  <si>
    <t>Peg</t>
  </si>
  <si>
    <t>Paola.Peg@yopmail.com</t>
  </si>
  <si>
    <t>Marika.Annabella@yopmail.com</t>
  </si>
  <si>
    <t>Alexine</t>
  </si>
  <si>
    <t>Longfellow</t>
  </si>
  <si>
    <t>Alexine.Longfellow@yopmail.com</t>
  </si>
  <si>
    <t>Cam.Eachern@yopmail.com</t>
  </si>
  <si>
    <t>Eve</t>
  </si>
  <si>
    <t>Eve.Libna@yopmail.com</t>
  </si>
  <si>
    <t>Danika</t>
  </si>
  <si>
    <t>Lytton</t>
  </si>
  <si>
    <t>Danika.Lytton@yopmail.com</t>
  </si>
  <si>
    <t>Clary</t>
  </si>
  <si>
    <t>Haerr</t>
  </si>
  <si>
    <t>Clary.Haerr@yopmail.com</t>
  </si>
  <si>
    <t>Norine</t>
  </si>
  <si>
    <t>Bakerman</t>
  </si>
  <si>
    <t>Norine.Bakerman@yopmail.com</t>
  </si>
  <si>
    <t>Melisent.Huggins@yopmail.com</t>
  </si>
  <si>
    <t>Siana</t>
  </si>
  <si>
    <t>Harl</t>
  </si>
  <si>
    <t>Siana.Harl@yopmail.com</t>
  </si>
  <si>
    <t>Carree</t>
  </si>
  <si>
    <t>Ursulette</t>
  </si>
  <si>
    <t>Carree.Ursulette@yopmail.com</t>
  </si>
  <si>
    <t>Donnie</t>
  </si>
  <si>
    <t>Donnie.Adalbert@yopmail.com</t>
  </si>
  <si>
    <t>Aeriela</t>
  </si>
  <si>
    <t>Aeriela.Rona@yopmail.com</t>
  </si>
  <si>
    <t>Tamqrah</t>
  </si>
  <si>
    <t>Pozzy</t>
  </si>
  <si>
    <t>Tamqrah.Pozzy@yopmail.com</t>
  </si>
  <si>
    <t>Dede</t>
  </si>
  <si>
    <t>Santoro</t>
  </si>
  <si>
    <t>Dede.Santoro@yopmail.com</t>
  </si>
  <si>
    <t>Ulrike.Honoria@yopmail.com</t>
  </si>
  <si>
    <t>Sophia</t>
  </si>
  <si>
    <t>Sophia.Frendel@yopmail.com</t>
  </si>
  <si>
    <t>Jere.Even@yopmail.com</t>
  </si>
  <si>
    <t>Marinna</t>
  </si>
  <si>
    <t>Marinna.Celestine@yopmail.com</t>
  </si>
  <si>
    <t>Frances</t>
  </si>
  <si>
    <t>Schalles</t>
  </si>
  <si>
    <t>Frances.Schalles@yopmail.com</t>
  </si>
  <si>
    <t>Agle</t>
  </si>
  <si>
    <t>Merci.Agle@yopmail.com</t>
  </si>
  <si>
    <t>Trey</t>
  </si>
  <si>
    <t>Jsandye.Trey@yopmail.com</t>
  </si>
  <si>
    <t>Chem</t>
  </si>
  <si>
    <t>Sophia.Chem@yopmail.com</t>
  </si>
  <si>
    <t>Hutchison</t>
  </si>
  <si>
    <t>Aurore.Hutchison@yopmail.com</t>
  </si>
  <si>
    <t>Zaria</t>
  </si>
  <si>
    <t>Mike</t>
  </si>
  <si>
    <t>Zaria.Mike@yopmail.com</t>
  </si>
  <si>
    <t>Belinda</t>
  </si>
  <si>
    <t>Morgun</t>
  </si>
  <si>
    <t>Belinda.Morgun@yopmail.com</t>
  </si>
  <si>
    <t>Berard</t>
  </si>
  <si>
    <t>Rhea.Berard@yopmail.com</t>
  </si>
  <si>
    <t>Emelina</t>
  </si>
  <si>
    <t>Kimmie</t>
  </si>
  <si>
    <t>Emelina.Kimmie@yopmail.com</t>
  </si>
  <si>
    <t>Robertson</t>
  </si>
  <si>
    <t>Jennica.Robertson@yopmail.com</t>
  </si>
  <si>
    <t>Rayna.Shields@yopmail.com</t>
  </si>
  <si>
    <t>Liva</t>
  </si>
  <si>
    <t>Flory.Liva@yopmail.com</t>
  </si>
  <si>
    <t>Loleta</t>
  </si>
  <si>
    <t>Averyl.Loleta@yopmail.com</t>
  </si>
  <si>
    <t>Ida.Brotherson@yopmail.com</t>
  </si>
  <si>
    <t>Roumell</t>
  </si>
  <si>
    <t>Maisey.Roumell@yopmail.com</t>
  </si>
  <si>
    <t>Delila</t>
  </si>
  <si>
    <t>Aubrie.Delila@yopmail.com</t>
  </si>
  <si>
    <t>Ketti</t>
  </si>
  <si>
    <t>Ketti.Noelyn@yopmail.com</t>
  </si>
  <si>
    <t>Meghann.Janith@yopmail.com</t>
  </si>
  <si>
    <t>Ana</t>
  </si>
  <si>
    <t>Ana.Eldrid@yopmail.com</t>
  </si>
  <si>
    <t>Adele</t>
  </si>
  <si>
    <t>Faro</t>
  </si>
  <si>
    <t>Adele.Faro@yopmail.com</t>
  </si>
  <si>
    <t>Kara-Lynn</t>
  </si>
  <si>
    <t>Hoban</t>
  </si>
  <si>
    <t>Kara-Lynn.Hoban@yopmail.com</t>
  </si>
  <si>
    <t>Braun</t>
  </si>
  <si>
    <t>Rebeca.Braun@yopmail.com</t>
  </si>
  <si>
    <t>Dorothy.Lanita@yopmail.com</t>
  </si>
  <si>
    <t>Vivia.Ardra@yopmail.com</t>
  </si>
  <si>
    <t>Lilith.Reneta@yopmail.com</t>
  </si>
  <si>
    <t>Elsie.Moina@yopmail.com</t>
  </si>
  <si>
    <t>Kathi</t>
  </si>
  <si>
    <t>Maroney</t>
  </si>
  <si>
    <t>Kathi.Maroney@yopmail.com</t>
  </si>
  <si>
    <t>Ronna</t>
  </si>
  <si>
    <t>Ietta</t>
  </si>
  <si>
    <t>Lita</t>
  </si>
  <si>
    <t>Lita.Dermott@yopmail.com</t>
  </si>
  <si>
    <t>Cecile</t>
  </si>
  <si>
    <t>Anestassia</t>
  </si>
  <si>
    <t>Cecile.Anestassia@yopmail.com</t>
  </si>
  <si>
    <t>Juan</t>
  </si>
  <si>
    <t>Marti.Juan@yopmail.com</t>
  </si>
  <si>
    <t>Cordi</t>
  </si>
  <si>
    <t>Koehler</t>
  </si>
  <si>
    <t>Cordi.Koehler@yopmail.com</t>
  </si>
  <si>
    <t>Dimitris</t>
  </si>
  <si>
    <t>Loree.Dimitris@yopmail.com</t>
  </si>
  <si>
    <t>Destinee</t>
  </si>
  <si>
    <t>Mildrid.Destinee@yopmail.com</t>
  </si>
  <si>
    <t>Stoller</t>
  </si>
  <si>
    <t>Aurore.Stoller@yopmail.com</t>
  </si>
  <si>
    <t>Mathilda</t>
  </si>
  <si>
    <t>Toffic</t>
  </si>
  <si>
    <t>Mathilda.Toffic@yopmail.com</t>
  </si>
  <si>
    <t>Paule.Izaak@yopmail.com</t>
  </si>
  <si>
    <t>Angelique.Anestassia@yopmail.com</t>
  </si>
  <si>
    <t>Nicoli</t>
  </si>
  <si>
    <t>Nicoli.Martguerita@yopmail.com</t>
  </si>
  <si>
    <t>Doro</t>
  </si>
  <si>
    <t>Klemperer</t>
  </si>
  <si>
    <t>Doro.Klemperer@yopmail.com</t>
  </si>
  <si>
    <t>Loeb</t>
  </si>
  <si>
    <t>Bernie.Loeb@yopmail.com</t>
  </si>
  <si>
    <t>Martsen</t>
  </si>
  <si>
    <t>Pierette.Martsen@yopmail.com</t>
  </si>
  <si>
    <t>Eve.Garlinda@yopmail.com</t>
  </si>
  <si>
    <t>Latini</t>
  </si>
  <si>
    <t>Rayna.Latini@yopmail.com</t>
  </si>
  <si>
    <t>Maud</t>
  </si>
  <si>
    <t>Maud.Even@yopmail.com</t>
  </si>
  <si>
    <t>Land</t>
  </si>
  <si>
    <t>Johna.Land@yopmail.com</t>
  </si>
  <si>
    <t>Nananne</t>
  </si>
  <si>
    <t>Barbey</t>
  </si>
  <si>
    <t>Nananne.Barbey@yopmail.com</t>
  </si>
  <si>
    <t>Phaidra</t>
  </si>
  <si>
    <t>Elfreda.Phaidra@yopmail.com</t>
  </si>
  <si>
    <t>Bee.Othilia@yopmail.com</t>
  </si>
  <si>
    <t>Baylor</t>
  </si>
  <si>
    <t>Helena.Baylor@yopmail.com</t>
  </si>
  <si>
    <t>Obed</t>
  </si>
  <si>
    <t>Adele.Obed@yopmail.com</t>
  </si>
  <si>
    <t>Lenna</t>
  </si>
  <si>
    <t>Firmin</t>
  </si>
  <si>
    <t>Lenna.Firmin@yopmail.com</t>
  </si>
  <si>
    <t>Dyann.Rozanna@yopmail.com</t>
  </si>
  <si>
    <t>Caressa</t>
  </si>
  <si>
    <t>Winthorpe</t>
  </si>
  <si>
    <t>Caressa.Winthorpe@yopmail.com</t>
  </si>
  <si>
    <t>Magdalena</t>
  </si>
  <si>
    <t>Charmine</t>
  </si>
  <si>
    <t>Magdalena.Charmine@yopmail.com</t>
  </si>
  <si>
    <t>Kelly</t>
  </si>
  <si>
    <t>Pitt</t>
  </si>
  <si>
    <t>Kelly.Pitt@yopmail.com</t>
  </si>
  <si>
    <t>Ledah</t>
  </si>
  <si>
    <t>Merci.Ledah@yopmail.com</t>
  </si>
  <si>
    <t>Teddie</t>
  </si>
  <si>
    <t>Jacqui</t>
  </si>
  <si>
    <t>Teddie.Jacqui@yopmail.com</t>
  </si>
  <si>
    <t>Virgin</t>
  </si>
  <si>
    <t>Agathe.Virgin@yopmail.com</t>
  </si>
  <si>
    <t>Claudina.Roscoe@yopmail.com</t>
  </si>
  <si>
    <t>Marylou</t>
  </si>
  <si>
    <t>Dosia</t>
  </si>
  <si>
    <t>Marylou.Dosia@yopmail.com</t>
  </si>
  <si>
    <t>Alie</t>
  </si>
  <si>
    <t>Alie.Randene@yopmail.com</t>
  </si>
  <si>
    <t>Dorothy.Naashom@yopmail.com</t>
  </si>
  <si>
    <t>Pierette.Teddman@yopmail.com</t>
  </si>
  <si>
    <t>Nance</t>
  </si>
  <si>
    <t>Katleen.Nance@yopmail.com</t>
  </si>
  <si>
    <t>Hieronymus</t>
  </si>
  <si>
    <t>Marjie.Hieronymus@yopmail.com</t>
  </si>
  <si>
    <t>Florencia</t>
  </si>
  <si>
    <t>Florencia.Tippets@yopmail.com</t>
  </si>
  <si>
    <t>Kevon</t>
  </si>
  <si>
    <t>Dacia.Kevon@yopmail.com</t>
  </si>
  <si>
    <t>Ida.Deny@yopmail.com</t>
  </si>
  <si>
    <t>Prober</t>
  </si>
  <si>
    <t>Madalyn.Prober@yopmail.com</t>
  </si>
  <si>
    <t>Cissiee</t>
  </si>
  <si>
    <t>Gaspard</t>
  </si>
  <si>
    <t>Cissiee.Gaspard@yopmail.com</t>
  </si>
  <si>
    <t>Nariko.Zrike@yopmail.com</t>
  </si>
  <si>
    <t>Remmer</t>
  </si>
  <si>
    <t>Tina.Remmer@yopmail.com</t>
  </si>
  <si>
    <t>Sarette</t>
  </si>
  <si>
    <t>Edvard</t>
  </si>
  <si>
    <t>Sarette.Edvard@yopmail.com</t>
  </si>
  <si>
    <t>Ariela</t>
  </si>
  <si>
    <t>Cloris</t>
  </si>
  <si>
    <t>Ariela.Cloris@yopmail.com</t>
  </si>
  <si>
    <t>Hope</t>
  </si>
  <si>
    <t>Hope.Teddman@yopmail.com</t>
  </si>
  <si>
    <t>Joy</t>
  </si>
  <si>
    <t>Tillford</t>
  </si>
  <si>
    <t>Joy.Tillford@yopmail.com</t>
  </si>
  <si>
    <t>Tatianas</t>
  </si>
  <si>
    <t>Kittie.Tatianas@yopmail.com</t>
  </si>
  <si>
    <t>Cavan</t>
  </si>
  <si>
    <t>Alex.Cavan@yopmail.com</t>
  </si>
  <si>
    <t>Corry</t>
  </si>
  <si>
    <t>Meter</t>
  </si>
  <si>
    <t>Corry.Meter@yopmail.com</t>
  </si>
  <si>
    <t>Janey</t>
  </si>
  <si>
    <t>Delp</t>
  </si>
  <si>
    <t>Janey.Delp@yopmail.com</t>
  </si>
  <si>
    <t>Maurine</t>
  </si>
  <si>
    <t>Shandie.Maurine@yopmail.com</t>
  </si>
  <si>
    <t>Sibella.Hieronymus@yopmail.com</t>
  </si>
  <si>
    <t>Hannis</t>
  </si>
  <si>
    <t>Gwenore</t>
  </si>
  <si>
    <t>Hannis.Gwenore@yopmail.com</t>
  </si>
  <si>
    <t>Ferino</t>
  </si>
  <si>
    <t>Malina.Ferino@yopmail.com</t>
  </si>
  <si>
    <t>Kenna</t>
  </si>
  <si>
    <t>Ade</t>
  </si>
  <si>
    <t>Kenna.Ade@yopmail.com</t>
  </si>
  <si>
    <t>Merrie</t>
  </si>
  <si>
    <t>Shanley</t>
  </si>
  <si>
    <t>Merrie.Shanley@yopmail.com</t>
  </si>
  <si>
    <t>Stevy</t>
  </si>
  <si>
    <t>Janey.Stevy@yopmail.com</t>
  </si>
  <si>
    <t>Lanae</t>
  </si>
  <si>
    <t>Goddard</t>
  </si>
  <si>
    <t>Lanae.Goddard@yopmail.com</t>
  </si>
  <si>
    <t>Tarrant</t>
  </si>
  <si>
    <t>Aubrie.Tarrant@yopmail.com</t>
  </si>
  <si>
    <t>Mamie</t>
  </si>
  <si>
    <t>Hebner</t>
  </si>
  <si>
    <t>Mamie.Hebner@yopmail.com</t>
  </si>
  <si>
    <t>Brodench</t>
  </si>
  <si>
    <t>Winny.Brodench@yopmail.com</t>
  </si>
  <si>
    <t>Jeanna</t>
  </si>
  <si>
    <t>Tyson</t>
  </si>
  <si>
    <t>Jeanna.Tyson@yopmail.com</t>
  </si>
  <si>
    <t>Phylis</t>
  </si>
  <si>
    <t>Phylis.Fiann@yopmail.com</t>
  </si>
  <si>
    <t>Kate</t>
  </si>
  <si>
    <t>Kate.Yam@yopmail.com</t>
  </si>
  <si>
    <t>Sekofski</t>
  </si>
  <si>
    <t>Deloria.Sekofski@yopmail.com</t>
  </si>
  <si>
    <t>Arlina</t>
  </si>
  <si>
    <t>Arlina.Si@yopmail.com</t>
  </si>
  <si>
    <t>Lucille.Peg@yopmail.com</t>
  </si>
  <si>
    <t>Bill.Camden@yopmail.com</t>
  </si>
  <si>
    <t>Lauryn.Ephrem@yopmail.com</t>
  </si>
  <si>
    <t>Evaleen.Dielu@yopmail.com</t>
  </si>
  <si>
    <t>Fidelia</t>
  </si>
  <si>
    <t>Karna</t>
  </si>
  <si>
    <t>Fidelia.Karna@yopmail.com</t>
  </si>
  <si>
    <t>Viviene</t>
  </si>
  <si>
    <t>Reinke</t>
  </si>
  <si>
    <t>Viviene.Reinke@yopmail.com</t>
  </si>
  <si>
    <t>Madalyn.Gualtiero@yopmail.com</t>
  </si>
  <si>
    <t>Gloria</t>
  </si>
  <si>
    <t>Sisile</t>
  </si>
  <si>
    <t>Gloria.Sisile@yopmail.com</t>
  </si>
  <si>
    <t>Helsa</t>
  </si>
  <si>
    <t>Joli</t>
  </si>
  <si>
    <t>Helsa.Joli@yopmail.com</t>
  </si>
  <si>
    <t>Emmey</t>
  </si>
  <si>
    <t>Emmey.Stoller@yopmail.com</t>
  </si>
  <si>
    <t>Jennica.Douglass@yopmail.com</t>
  </si>
  <si>
    <t>Sashenka.Claudine@yopmail.com</t>
  </si>
  <si>
    <t>Gerianna.Moina@yopmail.com</t>
  </si>
  <si>
    <t>Harrietta</t>
  </si>
  <si>
    <t>Lattie</t>
  </si>
  <si>
    <t>Harrietta.Lattie@yopmail.com</t>
  </si>
  <si>
    <t>Devina.Ade@yopmail.com</t>
  </si>
  <si>
    <t>Hannis.Alcott@yopmail.com</t>
  </si>
  <si>
    <t>Olwen.Vastah@yopmail.com</t>
  </si>
  <si>
    <t>Carmencita.Ellord@yopmail.com</t>
  </si>
  <si>
    <t>Daphne</t>
  </si>
  <si>
    <t>Jagir</t>
  </si>
  <si>
    <t>Daphne.Jagir@yopmail.com</t>
  </si>
  <si>
    <t>Mellicent</t>
  </si>
  <si>
    <t>Ader</t>
  </si>
  <si>
    <t>Mellicent.Ader@yopmail.com</t>
  </si>
  <si>
    <t>Binny</t>
  </si>
  <si>
    <t>Binny.Ahab@yopmail.com</t>
  </si>
  <si>
    <t>Tersina</t>
  </si>
  <si>
    <t>Tersina.Libna@yopmail.com</t>
  </si>
  <si>
    <t>Weide</t>
  </si>
  <si>
    <t>Ana.Weide@yopmail.com</t>
  </si>
  <si>
    <t>Geffner</t>
  </si>
  <si>
    <t>Drucie.Geffner@yopmail.com</t>
  </si>
  <si>
    <t>Dotty</t>
  </si>
  <si>
    <t>Dotty.Shanley@yopmail.com</t>
  </si>
  <si>
    <t>Kamaria</t>
  </si>
  <si>
    <t>Joane.Kamaria@yopmail.com</t>
  </si>
  <si>
    <t>O'Rourke</t>
  </si>
  <si>
    <t>Madalyn.O'Rourke@yopmail.com</t>
  </si>
  <si>
    <t>Bennie</t>
  </si>
  <si>
    <t>Jeanna.Bennie@yopmail.com</t>
  </si>
  <si>
    <t>Kare</t>
  </si>
  <si>
    <t>Gui.Kare@yopmail.com</t>
  </si>
  <si>
    <t>Larine</t>
  </si>
  <si>
    <t>Larine.Melleta@yopmail.com</t>
  </si>
  <si>
    <t>Myrtice</t>
  </si>
  <si>
    <t>Gunn</t>
  </si>
  <si>
    <t>Myrtice.Gunn@yopmail.com</t>
  </si>
  <si>
    <t>Paola.Florina@yopmail.com</t>
  </si>
  <si>
    <t>Kat</t>
  </si>
  <si>
    <t>Nessie.Kat@yopmail.com</t>
  </si>
  <si>
    <t>Mariann.Hutchison@yopmail.com</t>
  </si>
  <si>
    <t>MacIntosh</t>
  </si>
  <si>
    <t>Vinita.MacIntosh@yopmail.com</t>
  </si>
  <si>
    <t>Adriana</t>
  </si>
  <si>
    <t>Rolf</t>
  </si>
  <si>
    <t>Adriana.Rolf@yopmail.com</t>
  </si>
  <si>
    <t>Karlee.Aldric@yopmail.com</t>
  </si>
  <si>
    <t>Jobi</t>
  </si>
  <si>
    <t>Letizia.Jobi@yopmail.com</t>
  </si>
  <si>
    <t>Dulce</t>
  </si>
  <si>
    <t>Monaco</t>
  </si>
  <si>
    <t>Dulce.Monaco@yopmail.com</t>
  </si>
  <si>
    <t>Marika.Harl@yopmail.com</t>
  </si>
  <si>
    <t>Voletta</t>
  </si>
  <si>
    <t>Larine.Voletta@yopmail.com</t>
  </si>
  <si>
    <t>Fredi</t>
  </si>
  <si>
    <t>Marcelline.Fredi@yopmail.com</t>
  </si>
  <si>
    <t>Peonir</t>
  </si>
  <si>
    <t>Renae.Peonir@yopmail.com</t>
  </si>
  <si>
    <t>Adlare</t>
  </si>
  <si>
    <t>Tina.Adlare@yopmail.com</t>
  </si>
  <si>
    <t>Hunfredo</t>
  </si>
  <si>
    <t>Alie.Hunfredo@yopmail.com</t>
  </si>
  <si>
    <t>Lizzie.Brotherson@yopmail.com</t>
  </si>
  <si>
    <t>Melodie</t>
  </si>
  <si>
    <t>Thema</t>
  </si>
  <si>
    <t>Melodie.Thema@yopmail.com</t>
  </si>
  <si>
    <t>Annora.Darian@yopmail.com</t>
  </si>
  <si>
    <t>Blake</t>
  </si>
  <si>
    <t>Blake.Tengdin@yopmail.com</t>
  </si>
  <si>
    <t>Brian</t>
  </si>
  <si>
    <t>Deane.Brian@yopmail.com</t>
  </si>
  <si>
    <t>Nananne.Therine@yopmail.com</t>
  </si>
  <si>
    <t>Jenness</t>
  </si>
  <si>
    <t>Kary.Jenness@yopmail.com</t>
  </si>
  <si>
    <t>Ardeha</t>
  </si>
  <si>
    <t>Darlleen.Ardeha@yopmail.com</t>
  </si>
  <si>
    <t>Zamora</t>
  </si>
  <si>
    <t>Harrietta.Zamora@yopmail.com</t>
  </si>
  <si>
    <t>Adore</t>
  </si>
  <si>
    <t>Vittoria</t>
  </si>
  <si>
    <t>Adore.Vittoria@yopmail.com</t>
  </si>
  <si>
    <t>Saree</t>
  </si>
  <si>
    <t>Kittie.Saree@yopmail.com</t>
  </si>
  <si>
    <t>Ronna.Saree@yopmail.com</t>
  </si>
  <si>
    <t>Penelopa</t>
  </si>
  <si>
    <t>Caritta.Penelopa@yopmail.com</t>
  </si>
  <si>
    <t>Clarissa</t>
  </si>
  <si>
    <t>Arabel.Clarissa@yopmail.com</t>
  </si>
  <si>
    <t>Rori</t>
  </si>
  <si>
    <t>Rori.Hoenack@yopmail.com</t>
  </si>
  <si>
    <t>Mellicent.Prober@yopmail.com</t>
  </si>
  <si>
    <t>Aaberg</t>
  </si>
  <si>
    <t>Christal.Aaberg@yopmail.com</t>
  </si>
  <si>
    <t>Michaelina</t>
  </si>
  <si>
    <t>Bibi</t>
  </si>
  <si>
    <t>Michaelina.Bibi@yopmail.com</t>
  </si>
  <si>
    <t>Barrus</t>
  </si>
  <si>
    <t>Tersina.Barrus@yopmail.com</t>
  </si>
  <si>
    <t>Yoko</t>
  </si>
  <si>
    <t>Gretal.Yoko@yopmail.com</t>
  </si>
  <si>
    <t>Aaren</t>
  </si>
  <si>
    <t>Evangelia</t>
  </si>
  <si>
    <t>Aaren.Evangelia@yopmail.com</t>
  </si>
  <si>
    <t>Briney</t>
  </si>
  <si>
    <t>Briney.Vacuva@yopmail.com</t>
  </si>
  <si>
    <t>Kayla.Rosalba@yopmail.com</t>
  </si>
  <si>
    <t>Inga.Curren@yopmail.com</t>
  </si>
  <si>
    <t>Thunell</t>
  </si>
  <si>
    <t>Marcelline.Thunell@yopmail.com</t>
  </si>
  <si>
    <t>Minda</t>
  </si>
  <si>
    <t>Lay</t>
  </si>
  <si>
    <t>Minda.Lay@yopmail.com</t>
  </si>
  <si>
    <t>June</t>
  </si>
  <si>
    <t>June.Annabella@yopmail.com</t>
  </si>
  <si>
    <t>Emelina.Chapland@yopmail.com</t>
  </si>
  <si>
    <t>Asia.Blake@yopmail.com</t>
  </si>
  <si>
    <t>Diann</t>
  </si>
  <si>
    <t>Zsa Zsa.Diann@yopmail.com</t>
  </si>
  <si>
    <t>Abbie</t>
  </si>
  <si>
    <t>Abbie.Olin@yopmail.com</t>
  </si>
  <si>
    <t>Emma.Ferino@yopmail.com</t>
  </si>
  <si>
    <t>Meghann.Marden@yopmail.com</t>
  </si>
  <si>
    <t>Ekaterina.Janith@yopmail.com</t>
  </si>
  <si>
    <t>Marjie.Alwin@yopmail.com</t>
  </si>
  <si>
    <t>Priscilla.Federica@yopmail.com</t>
  </si>
  <si>
    <t>Lyssa.Astra@yopmail.com</t>
  </si>
  <si>
    <t>Lareena</t>
  </si>
  <si>
    <t>Joane.Lareena@yopmail.com</t>
  </si>
  <si>
    <t>Jefferey</t>
  </si>
  <si>
    <t>Linzy.Jefferey@yopmail.com</t>
  </si>
  <si>
    <t>Demetris</t>
  </si>
  <si>
    <t>Arley</t>
  </si>
  <si>
    <t>Demetris.Arley@yopmail.com</t>
  </si>
  <si>
    <t>Amii</t>
  </si>
  <si>
    <t>Amii.Vastah@yopmail.com</t>
  </si>
  <si>
    <t>Konyn</t>
  </si>
  <si>
    <t>Bee.Konyn@yopmail.com</t>
  </si>
  <si>
    <t>Lonnie.Aldric@yopmail.com</t>
  </si>
  <si>
    <t>Amasa</t>
  </si>
  <si>
    <t>Ardeen.Amasa@yopmail.com</t>
  </si>
  <si>
    <t>Gemini</t>
  </si>
  <si>
    <t>Vevay.Gemini@yopmail.com</t>
  </si>
  <si>
    <t>Eiser</t>
  </si>
  <si>
    <t>Celene.Eiser@yopmail.com</t>
  </si>
  <si>
    <t>Rozele</t>
  </si>
  <si>
    <t>Rozele.Gerge@yopmail.com</t>
  </si>
  <si>
    <t>Beverley.Plato@yopmail.com</t>
  </si>
  <si>
    <t>Nelle.Han@yopmail.com</t>
  </si>
  <si>
    <t>Kenwood</t>
  </si>
  <si>
    <t>Kate.Kenwood@yopmail.com</t>
  </si>
  <si>
    <t>Darci</t>
  </si>
  <si>
    <t>Joni</t>
  </si>
  <si>
    <t>Darci.Joni@yopmail.com</t>
  </si>
  <si>
    <t>Catharine</t>
  </si>
  <si>
    <t>Brittani</t>
  </si>
  <si>
    <t>Catharine.Brittani@yopmail.com</t>
  </si>
  <si>
    <t>Gretal.Vacuva@yopmail.com</t>
  </si>
  <si>
    <t>Larine.Brotherson@yopmail.com</t>
  </si>
  <si>
    <t>Nelle.Jenness@yopmail.com</t>
  </si>
  <si>
    <t>Gwyneth.Cutlerr@yopmail.com</t>
  </si>
  <si>
    <t>Lewes</t>
  </si>
  <si>
    <t>Raf.Lewes@yopmail.com</t>
  </si>
  <si>
    <t>Lamoree</t>
  </si>
  <si>
    <t>Lucille.Lamoree@yopmail.com</t>
  </si>
  <si>
    <t>Kathie</t>
  </si>
  <si>
    <t>Renie.Kathie@yopmail.com</t>
  </si>
  <si>
    <t>Clara</t>
  </si>
  <si>
    <t>Adriana.Clara@yopmail.com</t>
  </si>
  <si>
    <t>Nananne.Geffner@yopmail.com</t>
  </si>
  <si>
    <t>Sonni</t>
  </si>
  <si>
    <t>Sonni.Read@yopmail.com</t>
  </si>
  <si>
    <t>Pamella</t>
  </si>
  <si>
    <t>Pamella.Cookie@yopmail.com</t>
  </si>
  <si>
    <t>Nannie</t>
  </si>
  <si>
    <t>Demitria</t>
  </si>
  <si>
    <t>Nannie.Demitria@yopmail.com</t>
  </si>
  <si>
    <t>Jacenta.Kathie@yopmail.com</t>
  </si>
  <si>
    <t>Gusella</t>
  </si>
  <si>
    <t>Gusella.Leonard@yopmail.com</t>
  </si>
  <si>
    <t>Carmela.Melleta@yopmail.com</t>
  </si>
  <si>
    <t>Karina.Roumell@yopmail.com</t>
  </si>
  <si>
    <t>Gregrory</t>
  </si>
  <si>
    <t>Selia.Gregrory@yopmail.com</t>
  </si>
  <si>
    <t>Bibby.Berard@yopmail.com</t>
  </si>
  <si>
    <t>Roberta</t>
  </si>
  <si>
    <t>Roberta.Roche@yopmail.com</t>
  </si>
  <si>
    <t>Carly</t>
  </si>
  <si>
    <t>Carly.Rudolph@yopmail.com</t>
  </si>
  <si>
    <t>Karolina</t>
  </si>
  <si>
    <t>Alva</t>
  </si>
  <si>
    <t>Karolina.Alva@yopmail.com</t>
  </si>
  <si>
    <t>Shirlee</t>
  </si>
  <si>
    <t>Shirlee.Hylan@yopmail.com</t>
  </si>
  <si>
    <t>Iphlgenia</t>
  </si>
  <si>
    <t>Fredericka.Iphlgenia@yopmail.com</t>
  </si>
  <si>
    <t>Gertrud.Croix@yopmail.com</t>
  </si>
  <si>
    <t>Thilda</t>
  </si>
  <si>
    <t>Emelina.Thilda@yopmail.com</t>
  </si>
  <si>
    <t>Gusty</t>
  </si>
  <si>
    <t>Grosz</t>
  </si>
  <si>
    <t>Gusty.Grosz@yopmail.com</t>
  </si>
  <si>
    <t>Christy</t>
  </si>
  <si>
    <t>Fax</t>
  </si>
  <si>
    <t>Christy.Fax@yopmail.com</t>
  </si>
  <si>
    <t>Mara</t>
  </si>
  <si>
    <t>Mara.Blisse@yopmail.com</t>
  </si>
  <si>
    <t>Pattin</t>
  </si>
  <si>
    <t>Penelopa.Pattin@yopmail.com</t>
  </si>
  <si>
    <t>Dawn.Radu@yopmail.com</t>
  </si>
  <si>
    <t>Annora.Milson@yopmail.com</t>
  </si>
  <si>
    <t>Fadiman</t>
  </si>
  <si>
    <t>Donnie.Fadiman@yopmail.com</t>
  </si>
  <si>
    <t>Oster</t>
  </si>
  <si>
    <t>Darci.Oster@yopmail.com</t>
  </si>
  <si>
    <t>Blake.Arathorn@yopmail.com</t>
  </si>
  <si>
    <t>Berget.Florina@yopmail.com</t>
  </si>
  <si>
    <t>Morehouse</t>
  </si>
  <si>
    <t>Darlleen.Morehouse@yopmail.com</t>
  </si>
  <si>
    <t>Cindelyn</t>
  </si>
  <si>
    <t>Arne</t>
  </si>
  <si>
    <t>Cindelyn.Arne@yopmail.com</t>
  </si>
  <si>
    <t>Avi</t>
  </si>
  <si>
    <t>Halette.Avi@yopmail.com</t>
  </si>
  <si>
    <t>Tori</t>
  </si>
  <si>
    <t>Corrine</t>
  </si>
  <si>
    <t>Tori.Corrine@yopmail.com</t>
  </si>
  <si>
    <t>Hachmin</t>
  </si>
  <si>
    <t>Rozele.Hachmin@yopmail.com</t>
  </si>
  <si>
    <t>Codie</t>
  </si>
  <si>
    <t>Codie.Ajay@yopmail.com</t>
  </si>
  <si>
    <t>Deane.Cecile@yopmail.com</t>
  </si>
  <si>
    <t>Oscar</t>
  </si>
  <si>
    <t>Peri.Oscar@yopmail.com</t>
  </si>
  <si>
    <t>Valli.Allare@yopmail.com</t>
  </si>
  <si>
    <t>Vanni</t>
  </si>
  <si>
    <t>Merle.Vanni@yopmail.com</t>
  </si>
  <si>
    <t>Karolina.Ruvolo@yopmail.com</t>
  </si>
  <si>
    <t>Julieta</t>
  </si>
  <si>
    <t>Hessler</t>
  </si>
  <si>
    <t>Julieta.Hessler@yopmail.com</t>
  </si>
  <si>
    <t>Gui.Vastah@yopmail.com</t>
  </si>
  <si>
    <t>Corina</t>
  </si>
  <si>
    <t>Corina.Jethro@yopmail.com</t>
  </si>
  <si>
    <t>Tufts</t>
  </si>
  <si>
    <t>Renie.Tufts@yopmail.com</t>
  </si>
  <si>
    <t>Concettina</t>
  </si>
  <si>
    <t>Concettina.Hebner@yopmail.com</t>
  </si>
  <si>
    <t>Robbi</t>
  </si>
  <si>
    <t>Robbi.Agle@yopmail.com</t>
  </si>
  <si>
    <t>Ivens</t>
  </si>
  <si>
    <t>Nonnah.Ivens@yopmail.com</t>
  </si>
  <si>
    <t>Orlene</t>
  </si>
  <si>
    <t>Alexine.Orlene@yopmail.com</t>
  </si>
  <si>
    <t>Catrina</t>
  </si>
  <si>
    <t>Wenoa</t>
  </si>
  <si>
    <t>Catrina.Wenoa@yopmail.com</t>
  </si>
  <si>
    <t>Josephine</t>
  </si>
  <si>
    <t>Johnsson</t>
  </si>
  <si>
    <t>Josephine.Johnsson@yopmail.com</t>
  </si>
  <si>
    <t>Tina.Margret@yopmail.com</t>
  </si>
  <si>
    <t>Fanny.Barrus@yopmail.com</t>
  </si>
  <si>
    <t>Margette</t>
  </si>
  <si>
    <t>Margette.Garlinda@yopmail.com</t>
  </si>
  <si>
    <t>Zaria.Whittaker@yopmail.com</t>
  </si>
  <si>
    <t>Shannah</t>
  </si>
  <si>
    <t>Stefa</t>
  </si>
  <si>
    <t>Shannah.Stefa@yopmail.com</t>
  </si>
  <si>
    <t>Dawkins</t>
  </si>
  <si>
    <t>Bettine.Dawkins@yopmail.com</t>
  </si>
  <si>
    <t>Ardeen.Candy@yopmail.com</t>
  </si>
  <si>
    <t>Elyssa</t>
  </si>
  <si>
    <t>Baptlsta</t>
  </si>
  <si>
    <t>Elyssa.Baptlsta@yopmail.com</t>
  </si>
  <si>
    <t>Erlandson</t>
  </si>
  <si>
    <t>Siana.Erlandson@yopmail.com</t>
  </si>
  <si>
    <t>Coral</t>
  </si>
  <si>
    <t>Daveta</t>
  </si>
  <si>
    <t>Coral.Daveta@yopmail.com</t>
  </si>
  <si>
    <t>Merry.Byrne@yopmail.com</t>
  </si>
  <si>
    <t>Payson</t>
  </si>
  <si>
    <t>Molli.Payson@yopmail.com</t>
  </si>
  <si>
    <t>Dituri</t>
  </si>
  <si>
    <t>Aigneis.Dituri@yopmail.com</t>
  </si>
  <si>
    <t>Valli.Ledah@yopmail.com</t>
  </si>
  <si>
    <t>Cissiee.Sinegold@yopmail.com</t>
  </si>
  <si>
    <t>Margalo.Plato@yopmail.com</t>
  </si>
  <si>
    <t>Ricky</t>
  </si>
  <si>
    <t>Mozelle</t>
  </si>
  <si>
    <t>Ricky.Mozelle@yopmail.com</t>
  </si>
  <si>
    <t>Bluh</t>
  </si>
  <si>
    <t>Paulita.Bluh@yopmail.com</t>
  </si>
  <si>
    <t>Kirbee</t>
  </si>
  <si>
    <t>Nollie.Kirbee@yopmail.com</t>
  </si>
  <si>
    <t>Kimberley</t>
  </si>
  <si>
    <t>Kimberley.Bow@yopmail.com</t>
  </si>
  <si>
    <t>Clo</t>
  </si>
  <si>
    <t>Loring</t>
  </si>
  <si>
    <t>Clo.Loring@yopmail.com</t>
  </si>
  <si>
    <t>Trudie.Hebner@yopmail.com</t>
  </si>
  <si>
    <t>Brenn</t>
  </si>
  <si>
    <t>Donnie.Brenn@yopmail.com</t>
  </si>
  <si>
    <t>Antonietta</t>
  </si>
  <si>
    <t>Antonietta.Avi@yopmail.com</t>
  </si>
  <si>
    <t>Tonia.Jefferey@yopmail.com</t>
  </si>
  <si>
    <t>Leopold</t>
  </si>
  <si>
    <t>Priscilla.Leopold@yopmail.com</t>
  </si>
  <si>
    <t>Pearse</t>
  </si>
  <si>
    <t>Katleen.Pearse@yopmail.com</t>
  </si>
  <si>
    <t>Xylina</t>
  </si>
  <si>
    <t>Xylina.Bendick@yopmail.com</t>
  </si>
  <si>
    <t>Taffy</t>
  </si>
  <si>
    <t>Taffy.Fennessy@yopmail.com</t>
  </si>
  <si>
    <t>Raf.Yate@yopmail.com</t>
  </si>
  <si>
    <t>Marisa</t>
  </si>
  <si>
    <t>Coral.Marisa@yopmail.com</t>
  </si>
  <si>
    <t>Mullane</t>
  </si>
  <si>
    <t>Tera.Mullane@yopmail.com</t>
  </si>
  <si>
    <t>Elie.Bluh@yopmail.com</t>
  </si>
  <si>
    <t>Jennica.Raul@yopmail.com</t>
  </si>
  <si>
    <t>Amii.Heisel@yopmail.com</t>
  </si>
  <si>
    <t>Schroth</t>
  </si>
  <si>
    <t>Averyl.Schroth@yopmail.com</t>
  </si>
  <si>
    <t>Tabbatha</t>
  </si>
  <si>
    <t>Tabbatha.Braun@yopmail.com</t>
  </si>
  <si>
    <t>Janeczka.Xerxes@yopmail.com</t>
  </si>
  <si>
    <t>Flyn</t>
  </si>
  <si>
    <t>Malina.Flyn@yopmail.com</t>
  </si>
  <si>
    <t>Mallory</t>
  </si>
  <si>
    <t>Mallory.Casimir@yopmail.com</t>
  </si>
  <si>
    <t>Kermit</t>
  </si>
  <si>
    <t>Sissy.Kermit@yopmail.com</t>
  </si>
  <si>
    <t>Aryn.Bluh@yopmail.com</t>
  </si>
  <si>
    <t>Gertrud.Winnick@yopmail.com</t>
  </si>
  <si>
    <t>Dianemarie.Loeb@yopmail.com</t>
  </si>
  <si>
    <t>Sheree</t>
  </si>
  <si>
    <t>Sheree.Peti@yopmail.com</t>
  </si>
  <si>
    <t>Augustine.Santoro@yopmail.com</t>
  </si>
  <si>
    <t>Grobe</t>
  </si>
  <si>
    <t>Ada.Grobe@yopmail.com</t>
  </si>
  <si>
    <t>Wallis</t>
  </si>
  <si>
    <t>Amalie.Wallis@yopmail.com</t>
  </si>
  <si>
    <t>Lorne</t>
  </si>
  <si>
    <t>Doig</t>
  </si>
  <si>
    <t>Lorne.Doig@yopmail.com</t>
  </si>
  <si>
    <t>Glynnis</t>
  </si>
  <si>
    <t>Glynnis.Giff@yopmail.com</t>
  </si>
  <si>
    <t>Thad</t>
  </si>
  <si>
    <t>Genevra.Thad@yopmail.com</t>
  </si>
  <si>
    <t>Melan</t>
  </si>
  <si>
    <t>Max.Melan@yopmail.com</t>
  </si>
  <si>
    <t>Layla.Jefferey@yopmail.com</t>
  </si>
  <si>
    <t>Dearborn</t>
  </si>
  <si>
    <t>Elsie.Dearborn@yopmail.com</t>
  </si>
  <si>
    <t>Oriana</t>
  </si>
  <si>
    <t>Alexine.Oriana@yopmail.com</t>
  </si>
  <si>
    <t>Dyann.Elbertina@yopmail.com</t>
  </si>
  <si>
    <t>Patricia.Louanna@yopmail.com</t>
  </si>
  <si>
    <t>Gavrila</t>
  </si>
  <si>
    <t>Bee.Gavrila@yopmail.com</t>
  </si>
  <si>
    <t>Queenie</t>
  </si>
  <si>
    <t>Queenie.Codding@yopmail.com</t>
  </si>
  <si>
    <t>Caryl</t>
  </si>
  <si>
    <t>Janene</t>
  </si>
  <si>
    <t>Caryl.Janene@yopmail.com</t>
  </si>
  <si>
    <t>Luci</t>
  </si>
  <si>
    <t>Luci.Reneta@yopmail.com</t>
  </si>
  <si>
    <t>Evvie</t>
  </si>
  <si>
    <t>Sidoney.Evvie@yopmail.com</t>
  </si>
  <si>
    <t>Leeanne</t>
  </si>
  <si>
    <t>Sallyann</t>
  </si>
  <si>
    <t>Leeanne.Sallyann@yopmail.com</t>
  </si>
  <si>
    <t>Camile</t>
  </si>
  <si>
    <t>Craggie</t>
  </si>
  <si>
    <t>Camile.Craggie@yopmail.com</t>
  </si>
  <si>
    <t>Llovera</t>
  </si>
  <si>
    <t>Mureil.Llovera@yopmail.com</t>
  </si>
  <si>
    <t>Mureil.Junie@yopmail.com</t>
  </si>
  <si>
    <t>Garrison</t>
  </si>
  <si>
    <t>Claudina.Garrison@yopmail.com</t>
  </si>
  <si>
    <t>Bury</t>
  </si>
  <si>
    <t>Shauna.Bury@yopmail.com</t>
  </si>
  <si>
    <t>Screens</t>
  </si>
  <si>
    <t>Michaelina.Screens@yopmail.com</t>
  </si>
  <si>
    <t>Rori.Even@yopmail.com</t>
  </si>
  <si>
    <t>Donoghue</t>
  </si>
  <si>
    <t>Lily.Donoghue@yopmail.com</t>
  </si>
  <si>
    <t>Calhoun</t>
  </si>
  <si>
    <t>Sheelagh</t>
  </si>
  <si>
    <t>Sheelagh.Tannie@yopmail.com</t>
  </si>
  <si>
    <t>Lily.Joli@yopmail.com</t>
  </si>
  <si>
    <t>Joseph</t>
  </si>
  <si>
    <t>Sophia.Joseph@yopmail.com</t>
  </si>
  <si>
    <t>Annice.Stefa@yopmail.com</t>
  </si>
  <si>
    <t>Lila</t>
  </si>
  <si>
    <t>Pip</t>
  </si>
  <si>
    <t>Lila.Pip@yopmail.com</t>
  </si>
  <si>
    <t>Tomasina</t>
  </si>
  <si>
    <t>Tomasina.Valerio@yopmail.com</t>
  </si>
  <si>
    <t>Leler</t>
  </si>
  <si>
    <t>Loree.Leler@yopmail.com</t>
  </si>
  <si>
    <t>Mehalek</t>
  </si>
  <si>
    <t>Tabbatha.Mehalek@yopmail.com</t>
  </si>
  <si>
    <t>Lesly</t>
  </si>
  <si>
    <t>Lesly.Hieronymus@yopmail.com</t>
  </si>
  <si>
    <t>Cimbura</t>
  </si>
  <si>
    <t>Briney.Cimbura@yopmail.com</t>
  </si>
  <si>
    <t>Alejandra.Tufts@yopmail.com</t>
  </si>
  <si>
    <t>Colbert</t>
  </si>
  <si>
    <t>Alie.Colbert@yopmail.com</t>
  </si>
  <si>
    <t>Milde</t>
  </si>
  <si>
    <t>Dulce.Milde@yopmail.com</t>
  </si>
  <si>
    <t>Tremayne</t>
  </si>
  <si>
    <t>Kassey.Tremayne@yopmail.com</t>
  </si>
  <si>
    <t>Nananne.Mozelle@yopmail.com</t>
  </si>
  <si>
    <t>Kenney</t>
  </si>
  <si>
    <t>Mellicent.Kenney@yopmail.com</t>
  </si>
  <si>
    <t>Michaelina.Florina@yopmail.com</t>
  </si>
  <si>
    <t>Allis.Charity@yopmail.com</t>
  </si>
  <si>
    <t>Willetta</t>
  </si>
  <si>
    <t>Willetta.Thilda@yopmail.com</t>
  </si>
  <si>
    <t>Jerald</t>
  </si>
  <si>
    <t>Ekaterina.Jerald@yopmail.com</t>
  </si>
  <si>
    <t>Himelman</t>
  </si>
  <si>
    <t>Gerianna.Himelman@yopmail.com</t>
  </si>
  <si>
    <t>Gherardo</t>
  </si>
  <si>
    <t>Mallory.Gherardo@yopmail.com</t>
  </si>
  <si>
    <t>Riannon</t>
  </si>
  <si>
    <t>Riannon.Burkle@yopmail.com</t>
  </si>
  <si>
    <t>Harday</t>
  </si>
  <si>
    <t>Wanda.Harday@yopmail.com</t>
  </si>
  <si>
    <t>Felizio</t>
  </si>
  <si>
    <t>Morganica.Felizio@yopmail.com</t>
  </si>
  <si>
    <t>Selia.Cookie@yopmail.com</t>
  </si>
  <si>
    <t>Nollie.Rolf@yopmail.com</t>
  </si>
  <si>
    <t>Sidonius</t>
  </si>
  <si>
    <t>Dulce.Sidonius@yopmail.com</t>
  </si>
  <si>
    <t>Sasnett</t>
  </si>
  <si>
    <t>Celene.Sasnett@yopmail.com</t>
  </si>
  <si>
    <t>Randene</t>
  </si>
  <si>
    <t>Jeanna.Randene@yopmail.com</t>
  </si>
  <si>
    <t>Gaal</t>
  </si>
  <si>
    <t>Thalia.Gaal@yopmail.com</t>
  </si>
  <si>
    <t>Katleen.Letsou@yopmail.com</t>
  </si>
  <si>
    <t>Tilly.Autrey@yopmail.com</t>
  </si>
  <si>
    <t>Artie</t>
  </si>
  <si>
    <t>Di.Artie@yopmail.com</t>
  </si>
  <si>
    <t>Malina.Kenwood@yopmail.com</t>
  </si>
  <si>
    <t>Dorthy.Hourigan@yopmail.com</t>
  </si>
  <si>
    <t>Etom</t>
  </si>
  <si>
    <t>Nelle.Infield@yopmail.com</t>
  </si>
  <si>
    <t>Chandra</t>
  </si>
  <si>
    <t>Chandra.Martsen@yopmail.com</t>
  </si>
  <si>
    <t>Sabina</t>
  </si>
  <si>
    <t>Faust</t>
  </si>
  <si>
    <t>Sabina.Faust@yopmail.com</t>
  </si>
  <si>
    <t>Celestyna</t>
  </si>
  <si>
    <t>Hedve</t>
  </si>
  <si>
    <t>Celestyna.Hedve@yopmail.com</t>
  </si>
  <si>
    <t>Hayley.Talia@yopmail.com</t>
  </si>
  <si>
    <t>Fredericka.Grobe@yopmail.com</t>
  </si>
  <si>
    <t>Ahab</t>
  </si>
  <si>
    <t>Maud.Ahab@yopmail.com</t>
  </si>
  <si>
    <t>Allyce</t>
  </si>
  <si>
    <t>Allyce.Presber@yopmail.com</t>
  </si>
  <si>
    <t>Ammann</t>
  </si>
  <si>
    <t>Renie.Ammann@yopmail.com</t>
  </si>
  <si>
    <t>Tracey.Peonir@yopmail.com</t>
  </si>
  <si>
    <t>Andeee</t>
  </si>
  <si>
    <t>Anis</t>
  </si>
  <si>
    <t>Andeee.Anis@yopmail.com</t>
  </si>
  <si>
    <t>Brana</t>
  </si>
  <si>
    <t>Brana.Center@yopmail.com</t>
  </si>
  <si>
    <t>Henebry</t>
  </si>
  <si>
    <t>Lucille.Henebry@yopmail.com</t>
  </si>
  <si>
    <t>Karlee.Kermit@yopmail.com</t>
  </si>
  <si>
    <t>Reeba</t>
  </si>
  <si>
    <t>Reeba.Ioab@yopmail.com</t>
  </si>
  <si>
    <t>Jessy.Gladstone@yopmail.com</t>
  </si>
  <si>
    <t>Dolli</t>
  </si>
  <si>
    <t>Dolli.Wareing@yopmail.com</t>
  </si>
  <si>
    <t>Barney</t>
  </si>
  <si>
    <t>Josephine.Barney@yopmail.com</t>
  </si>
  <si>
    <t>Barbi</t>
  </si>
  <si>
    <t>Mauer</t>
  </si>
  <si>
    <t>Barbi.Mauer@yopmail.com</t>
  </si>
  <si>
    <t>Nikaniki</t>
  </si>
  <si>
    <t>Emma.Nikaniki@yopmail.com</t>
  </si>
  <si>
    <t>Mady.Roumell@yopmail.com</t>
  </si>
  <si>
    <t>Lynde</t>
  </si>
  <si>
    <t>Lynde.Aldric@yopmail.com</t>
  </si>
  <si>
    <t>Ileana</t>
  </si>
  <si>
    <t>Ileana.Brian@yopmail.com</t>
  </si>
  <si>
    <t>Aili</t>
  </si>
  <si>
    <t>Aili.Gregrory@yopmail.com</t>
  </si>
  <si>
    <t>Isacco</t>
  </si>
  <si>
    <t>Abbie.Isacco@yopmail.com</t>
  </si>
  <si>
    <t>Delacourt</t>
  </si>
  <si>
    <t>Cissiee.Delacourt@yopmail.com</t>
  </si>
  <si>
    <t>Ernesta</t>
  </si>
  <si>
    <t>Hewitt</t>
  </si>
  <si>
    <t>Ernesta.Hewitt@yopmail.com</t>
  </si>
  <si>
    <t>Ardys</t>
  </si>
  <si>
    <t>Ardys.Atonsah@yopmail.com</t>
  </si>
  <si>
    <t>Kara-Lynn.Hunfredo@yopmail.com</t>
  </si>
  <si>
    <t>Rubie</t>
  </si>
  <si>
    <t>Ball</t>
  </si>
  <si>
    <t>Rubie.Ball@yopmail.com</t>
  </si>
  <si>
    <t>Madelle.Kevon@yopmail.com</t>
  </si>
  <si>
    <t>Kate.Hoban@yopmail.com</t>
  </si>
  <si>
    <t>Brieta</t>
  </si>
  <si>
    <t>Kore.Brieta@yopmail.com</t>
  </si>
  <si>
    <t>Cleavland</t>
  </si>
  <si>
    <t>Kathi.Cleavland@yopmail.com</t>
  </si>
  <si>
    <t>Lenny</t>
  </si>
  <si>
    <t>Lynea.Lenny@yopmail.com</t>
  </si>
  <si>
    <t>Mady.McNully@yopmail.com</t>
  </si>
  <si>
    <t>Elora</t>
  </si>
  <si>
    <t>Elora.Klotz@yopmail.com</t>
  </si>
  <si>
    <t>Minetta</t>
  </si>
  <si>
    <t>Kara-Lynn.Minetta@yopmail.com</t>
  </si>
  <si>
    <t>Loree.Danby@yopmail.com</t>
  </si>
  <si>
    <t>Sparhawk</t>
  </si>
  <si>
    <t>Starla.Sparhawk@yopmail.com</t>
  </si>
  <si>
    <t>Sandie.Rozanna@yopmail.com</t>
  </si>
  <si>
    <t>Belva</t>
  </si>
  <si>
    <t>Kaja</t>
  </si>
  <si>
    <t>Belva.Kaja@yopmail.com</t>
  </si>
  <si>
    <t>Laure</t>
  </si>
  <si>
    <t>Ummersen</t>
  </si>
  <si>
    <t>Laure.Ummersen@yopmail.com</t>
  </si>
  <si>
    <t>Florie.Cullin@yopmail.com</t>
  </si>
  <si>
    <t>Blinni</t>
  </si>
  <si>
    <t>Blinni.Afton@yopmail.com</t>
  </si>
  <si>
    <t>Belanger</t>
  </si>
  <si>
    <t>Nadine.Belanger@yopmail.com</t>
  </si>
  <si>
    <t>Molli.Stoller@yopmail.com</t>
  </si>
  <si>
    <t>Morganica.Giule@yopmail.com</t>
  </si>
  <si>
    <t>Cyndie.Bronk@yopmail.com</t>
  </si>
  <si>
    <t>Sibella.Ummersen@yopmail.com</t>
  </si>
  <si>
    <t>Taffy.Grayce@yopmail.com</t>
  </si>
  <si>
    <t>Nollie.Terrence@yopmail.com</t>
  </si>
  <si>
    <t>Louella.Shuler@yopmail.com</t>
  </si>
  <si>
    <t>Sharlene</t>
  </si>
  <si>
    <t>Sharlene.Dahlia@yopmail.com</t>
  </si>
  <si>
    <t>Emylee</t>
  </si>
  <si>
    <t>Behre</t>
  </si>
  <si>
    <t>Emylee.Behre@yopmail.com</t>
  </si>
  <si>
    <t>Maisey.Baylor@yopmail.com</t>
  </si>
  <si>
    <t>Karlee.Fiann@yopmail.com</t>
  </si>
  <si>
    <t>Averyl.Eldrid@yopmail.com</t>
  </si>
  <si>
    <t>Winny.Parette@yopmail.com</t>
  </si>
  <si>
    <t>Westphal</t>
  </si>
  <si>
    <t>Jere.Westphal@yopmail.com</t>
  </si>
  <si>
    <t>Asia.Prober@yopmail.com</t>
  </si>
  <si>
    <t>Constance.Codding@yopmail.com</t>
  </si>
  <si>
    <t>Christal.Kare@yopmail.com</t>
  </si>
  <si>
    <t>Brandise</t>
  </si>
  <si>
    <t>Brandise.Voletta@yopmail.com</t>
  </si>
  <si>
    <t>Abernon</t>
  </si>
  <si>
    <t>Isa.Abernon@yopmail.com</t>
  </si>
  <si>
    <t>Fanchon</t>
  </si>
  <si>
    <t>Ferrell</t>
  </si>
  <si>
    <t>Fanchon.Ferrell@yopmail.com</t>
  </si>
  <si>
    <t>Ingrid</t>
  </si>
  <si>
    <t>Ingrid.Clywd@yopmail.com</t>
  </si>
  <si>
    <t>Dari.Arne@yopmail.com</t>
  </si>
  <si>
    <t>Raquela</t>
  </si>
  <si>
    <t>Raquela.Chabot@yopmail.com</t>
  </si>
  <si>
    <t>Jacenta.Faust@yopmail.com</t>
  </si>
  <si>
    <t>Hannis.Nance@yopmail.com</t>
  </si>
  <si>
    <t>Gabi</t>
  </si>
  <si>
    <t>Gabi.Jefferey@yopmail.com</t>
  </si>
  <si>
    <t>Chinua</t>
  </si>
  <si>
    <t>Bertine.Chinua@yopmail.com</t>
  </si>
  <si>
    <t>Nollie.Tremayne@yopmail.com</t>
  </si>
  <si>
    <t>Paine</t>
  </si>
  <si>
    <t>Bill.Paine@yopmail.com</t>
  </si>
  <si>
    <t>Jan.Francene@yopmail.com</t>
  </si>
  <si>
    <t>Arlina.Xerxes@yopmail.com</t>
  </si>
  <si>
    <t>Kathi.Abram@yopmail.com</t>
  </si>
  <si>
    <t>Yolane</t>
  </si>
  <si>
    <t>Yolane.Garrison@yopmail.com</t>
  </si>
  <si>
    <t>Pierette.Ivens@yopmail.com</t>
  </si>
  <si>
    <t>Nita</t>
  </si>
  <si>
    <t>Rocray</t>
  </si>
  <si>
    <t>Nita.Rocray@yopmail.com</t>
  </si>
  <si>
    <t>Adele.Sharl@yopmail.com</t>
  </si>
  <si>
    <t>Melina</t>
  </si>
  <si>
    <t>Marlie</t>
  </si>
  <si>
    <t>Melina.Marlie@yopmail.com</t>
  </si>
  <si>
    <t>Dione.Harl@yopmail.com</t>
  </si>
  <si>
    <t>Carmela.Abernon@yopmail.com</t>
  </si>
  <si>
    <t>Raama</t>
  </si>
  <si>
    <t>Aigneis.Raama@yopmail.com</t>
  </si>
  <si>
    <t>Imojean.Tatianas@yopmail.com</t>
  </si>
  <si>
    <t>Hope.Holbrook@yopmail.com</t>
  </si>
  <si>
    <t>Lolita.Sparhawk@yopmail.com</t>
  </si>
  <si>
    <t>Cindelyn.Atcliffe@yopmail.com</t>
  </si>
  <si>
    <t>Juliane.Chem@yopmail.com</t>
  </si>
  <si>
    <t>Flo</t>
  </si>
  <si>
    <t>Flo.Linehan@yopmail.com</t>
  </si>
  <si>
    <t>Addia</t>
  </si>
  <si>
    <t>Addia.Ephrem@yopmail.com</t>
  </si>
  <si>
    <t>Janis</t>
  </si>
  <si>
    <t>Publia</t>
  </si>
  <si>
    <t>Janis.Publia@yopmail.com</t>
  </si>
  <si>
    <t>Ardenia</t>
  </si>
  <si>
    <t>Ardenia.Lay@yopmail.com</t>
  </si>
  <si>
    <t>Gusella.Cleo@yopmail.com</t>
  </si>
  <si>
    <t>Katharina</t>
  </si>
  <si>
    <t>Katharina.Carbo@yopmail.com</t>
  </si>
  <si>
    <t>Raseda</t>
  </si>
  <si>
    <t>Joelly.Raseda@yopmail.com</t>
  </si>
  <si>
    <t>Fayre</t>
  </si>
  <si>
    <t>Pyle</t>
  </si>
  <si>
    <t>Fayre.Pyle@yopmail.com</t>
  </si>
  <si>
    <t>Florencia.Peti@yopmail.com</t>
  </si>
  <si>
    <t>Colyer</t>
  </si>
  <si>
    <t>Emelina.Colyer@yopmail.com</t>
  </si>
  <si>
    <t>Alexandr</t>
  </si>
  <si>
    <t>Vevay.Alexandr@yopmail.com</t>
  </si>
  <si>
    <t>Ermengarde.Alcott@yopmail.com</t>
  </si>
  <si>
    <t>Audrie</t>
  </si>
  <si>
    <t>Audrie.Krystle@yopmail.com</t>
  </si>
  <si>
    <t>Adore.Raseda@yopmail.com</t>
  </si>
  <si>
    <t>Paola.Rolf@yopmail.com</t>
  </si>
  <si>
    <t>Maridel</t>
  </si>
  <si>
    <t>Maridel.Cosenza@yopmail.com</t>
  </si>
  <si>
    <t>Oona.Jefferey@yopmail.com</t>
  </si>
  <si>
    <t>Schenck</t>
  </si>
  <si>
    <t>Tomasina.Schenck@yopmail.com</t>
  </si>
  <si>
    <t>Audrie.Dermott@yopmail.com</t>
  </si>
  <si>
    <t>Kristi</t>
  </si>
  <si>
    <t>Eolanda.Kristi@yopmail.com</t>
  </si>
  <si>
    <t>Natka</t>
  </si>
  <si>
    <t>Pacorro</t>
  </si>
  <si>
    <t>Natka.Pacorro@yopmail.com</t>
  </si>
  <si>
    <t>Nita.Stacy@yopmail.com</t>
  </si>
  <si>
    <t>Thornburg</t>
  </si>
  <si>
    <t>Kelly.Thornburg@yopmail.com</t>
  </si>
  <si>
    <t>Lacombe</t>
  </si>
  <si>
    <t>Lonnie.Lacombe@yopmail.com</t>
  </si>
  <si>
    <t>Aigneis.Tacye@yopmail.com</t>
  </si>
  <si>
    <t>Amara</t>
  </si>
  <si>
    <t>Amara.Concha@yopmail.com</t>
  </si>
  <si>
    <t>Emmy</t>
  </si>
  <si>
    <t>Lesly.Emmy@yopmail.com</t>
  </si>
  <si>
    <t>Erich</t>
  </si>
  <si>
    <t>Lita.Erich@yopmail.com</t>
  </si>
  <si>
    <t>Georgina.Karna@yopmail.com</t>
  </si>
  <si>
    <t>Roslyn</t>
  </si>
  <si>
    <t>McGrody</t>
  </si>
  <si>
    <t>Roslyn.McGrody@yopmail.com</t>
  </si>
  <si>
    <t>Mignon.Chapland@yopmail.com</t>
  </si>
  <si>
    <t>Verla.Manolo@yopmail.com</t>
  </si>
  <si>
    <t>Eve.Roumell@yopmail.com</t>
  </si>
  <si>
    <t>Zondra</t>
  </si>
  <si>
    <t>Roxanna</t>
  </si>
  <si>
    <t>Zondra.Roxanna@yopmail.com</t>
  </si>
  <si>
    <t>Dawn.Vins@yopmail.com</t>
  </si>
  <si>
    <t>Jena</t>
  </si>
  <si>
    <t>Kara-Lynn.Jena@yopmail.com</t>
  </si>
  <si>
    <t>Dulce.Trey@yopmail.com</t>
  </si>
  <si>
    <t>Tilly.Hessler@yopmail.com</t>
  </si>
  <si>
    <t>Clarice</t>
  </si>
  <si>
    <t>Clarice.Libna@yopmail.com</t>
  </si>
  <si>
    <t>Gwenneth</t>
  </si>
  <si>
    <t>Gwenneth.Carbo@yopmail.com</t>
  </si>
  <si>
    <t>Cherianne</t>
  </si>
  <si>
    <t>Charlena.Cherianne@yopmail.com</t>
  </si>
  <si>
    <t>Agnese</t>
  </si>
  <si>
    <t>Agnese.Croix@yopmail.com</t>
  </si>
  <si>
    <t>Cassondra</t>
  </si>
  <si>
    <t>Cassondra.Cimbura@yopmail.com</t>
  </si>
  <si>
    <t>Kristina</t>
  </si>
  <si>
    <t>Lucienne</t>
  </si>
  <si>
    <t>Kristina.Lucienne@yopmail.com</t>
  </si>
  <si>
    <t>Aubrie.Anis@yopmail.com</t>
  </si>
  <si>
    <t>Glovsky</t>
  </si>
  <si>
    <t>Kate.Glovsky@yopmail.com</t>
  </si>
  <si>
    <t>Nickie.Kazimir@yopmail.com</t>
  </si>
  <si>
    <t>Diena.Kermit@yopmail.com</t>
  </si>
  <si>
    <t>Lisette</t>
  </si>
  <si>
    <t>Bonucci</t>
  </si>
  <si>
    <t>Lisette.Bonucci@yopmail.com</t>
  </si>
  <si>
    <t>Marnia.Hachmin@yopmail.com</t>
  </si>
  <si>
    <t>Joy.Riva@yopmail.com</t>
  </si>
  <si>
    <t>Ira</t>
  </si>
  <si>
    <t>Wesle</t>
  </si>
  <si>
    <t>Ira.Wesle@yopmail.com</t>
  </si>
  <si>
    <t>Warthman</t>
  </si>
  <si>
    <t>Brandise.Warthman@yopmail.com</t>
  </si>
  <si>
    <t>Karly</t>
  </si>
  <si>
    <t>Middleton</t>
  </si>
  <si>
    <t>Karly.Middleton@yopmail.com</t>
  </si>
  <si>
    <t>Corene.Bivins@yopmail.com</t>
  </si>
  <si>
    <t>Jean</t>
  </si>
  <si>
    <t>Ambrosia</t>
  </si>
  <si>
    <t>Jean.Ambrosia@yopmail.com</t>
  </si>
  <si>
    <t>Hull</t>
  </si>
  <si>
    <t>Pollyanna.Hull@yopmail.com</t>
  </si>
  <si>
    <t>Petronia</t>
  </si>
  <si>
    <t>Petronia.Delila@yopmail.com</t>
  </si>
  <si>
    <t>Daphne.Woodberry@yopmail.com</t>
  </si>
  <si>
    <t>Caryl.Malina@yopmail.com</t>
  </si>
  <si>
    <t>Corry.Even@yopmail.com</t>
  </si>
  <si>
    <t>Merry.Westphal@yopmail.com</t>
  </si>
  <si>
    <t>Sancho</t>
  </si>
  <si>
    <t>Agnese.Sancho@yopmail.com</t>
  </si>
  <si>
    <t>Jasmina</t>
  </si>
  <si>
    <t>Iiette</t>
  </si>
  <si>
    <t>Jasmina.Iiette@yopmail.com</t>
  </si>
  <si>
    <t>Table 1: Fill rest of the sales numbers assuming 10% incremental sale Month on Month from B column</t>
  </si>
  <si>
    <t>Items</t>
  </si>
  <si>
    <t>Macbook</t>
  </si>
  <si>
    <t>iphone</t>
  </si>
  <si>
    <t>Speakers</t>
  </si>
  <si>
    <t>Calculator</t>
  </si>
  <si>
    <t>Sum using cell reference</t>
  </si>
  <si>
    <t>Table 3: Create table using numbers from table 1. Fill Average, Minimum, Max across Dates</t>
  </si>
  <si>
    <t>Average</t>
  </si>
  <si>
    <t>Minimum</t>
  </si>
  <si>
    <t>Across Products</t>
  </si>
  <si>
    <t>Total Revenue</t>
  </si>
  <si>
    <t>Average Revenue</t>
  </si>
  <si>
    <t>Max Revenue</t>
  </si>
  <si>
    <t>Minimum Revenue</t>
  </si>
  <si>
    <t>SUM</t>
  </si>
  <si>
    <r>
      <rPr>
        <b/>
        <sz val="10"/>
        <color theme="1"/>
        <rFont val="Calibri"/>
        <family val="2"/>
      </rPr>
      <t xml:space="preserve">Using Sheet - </t>
    </r>
    <r>
      <rPr>
        <b/>
        <sz val="10"/>
        <color theme="1"/>
        <rFont val="Calibri"/>
        <family val="2"/>
      </rPr>
      <t xml:space="preserve">"User Details", Complete these: </t>
    </r>
  </si>
  <si>
    <t>Question</t>
  </si>
  <si>
    <t>Answer</t>
  </si>
  <si>
    <t>Count of total employees</t>
  </si>
  <si>
    <t>Count of employees having last name</t>
  </si>
  <si>
    <t>Count of employees having some Salary</t>
  </si>
  <si>
    <t>Count of employees having some Age</t>
  </si>
  <si>
    <t>Count of employees not having last name</t>
  </si>
  <si>
    <t>Count of employees not having  email id</t>
  </si>
  <si>
    <t>Count of employees not having  Salary</t>
  </si>
  <si>
    <t xml:space="preserve">Check the Sheet - Sales Summary and Replicate the same Formatting here for the below mentioned data: </t>
  </si>
  <si>
    <t>Order Month</t>
  </si>
  <si>
    <t>Order _ID</t>
  </si>
  <si>
    <t>Dispatch Date</t>
  </si>
  <si>
    <t>Delivery Date</t>
  </si>
  <si>
    <t>Item</t>
  </si>
  <si>
    <t>Price (INR)</t>
  </si>
  <si>
    <t>Price (USD)</t>
  </si>
  <si>
    <t>QTY sold</t>
  </si>
  <si>
    <t>Revenue (INR)</t>
  </si>
  <si>
    <t>Revenue (USD)</t>
  </si>
  <si>
    <t>Sales tax</t>
  </si>
  <si>
    <t>Earnings (INR)</t>
  </si>
  <si>
    <t>595-158-575-211</t>
  </si>
  <si>
    <t>Oneplus 8</t>
  </si>
  <si>
    <t>280-607-631-814</t>
  </si>
  <si>
    <t>Dell Inspiron</t>
  </si>
  <si>
    <t>730-362-780-650</t>
  </si>
  <si>
    <t>Fan</t>
  </si>
  <si>
    <t>523-414-482-365</t>
  </si>
  <si>
    <t>Curtains</t>
  </si>
  <si>
    <t>762-109-886-510</t>
  </si>
  <si>
    <t>Bulb</t>
  </si>
  <si>
    <t>473-737-801-583</t>
  </si>
  <si>
    <t>Lamps</t>
  </si>
  <si>
    <t>578-330-872-290</t>
  </si>
  <si>
    <t>Mouse</t>
  </si>
  <si>
    <t>236-390-767-801</t>
  </si>
  <si>
    <t>Pendrive</t>
  </si>
  <si>
    <t>585-820-150-550</t>
  </si>
  <si>
    <t>Books</t>
  </si>
  <si>
    <t xml:space="preserve">Check the Sales Filter Sheet and Complete the Following: </t>
  </si>
  <si>
    <t>Question (use Sales Filter Sheet)</t>
  </si>
  <si>
    <t>Find the total customer payable for customers who ordered from NewYork</t>
  </si>
  <si>
    <t>Find the total customer payable for customers who ordered from NewYork and having order priority as Low or Medium</t>
  </si>
  <si>
    <t>Find count of orders associated with account manager "Bobby" and placed in year 2015</t>
  </si>
  <si>
    <t>How many orders are falling in critical category placed by Corporate customers(look for customer type column)</t>
  </si>
  <si>
    <t>How many orders are placed by customers with last name as "HANSEN"?</t>
  </si>
  <si>
    <t>How many orders are placed under "office Supplies" as product category and delivered to address containing "Port Morris"?</t>
  </si>
  <si>
    <t>How many orders are placed under "Furniture" as product category and not delivered to address containing "New City"?</t>
  </si>
  <si>
    <t>Complete the following based on the instructions given on the right side</t>
  </si>
  <si>
    <t>First Name</t>
  </si>
  <si>
    <t>Last Name</t>
  </si>
  <si>
    <t>Full Name 1</t>
  </si>
  <si>
    <t>Full Name 2</t>
  </si>
  <si>
    <t>Full Name 3</t>
  </si>
  <si>
    <t>Full Name 4</t>
  </si>
  <si>
    <t>Full Name 5</t>
  </si>
  <si>
    <t>Full Name 6</t>
  </si>
  <si>
    <t>First name dot last name using concat</t>
  </si>
  <si>
    <t>glen</t>
  </si>
  <si>
    <t>KIM</t>
  </si>
  <si>
    <t>First name dot last name using concat - Both first name and last name should be in upper case</t>
  </si>
  <si>
    <t>curtis</t>
  </si>
  <si>
    <t>munoz</t>
  </si>
  <si>
    <t>First name dash last name using concat -  first name should be in the lower case and last name should be in upper case</t>
  </si>
  <si>
    <t>shawn</t>
  </si>
  <si>
    <t>WEAVER</t>
  </si>
  <si>
    <t>First name dash last name using concat -  first name should be in the proper case and last name should be in upper case</t>
  </si>
  <si>
    <t>TOM</t>
  </si>
  <si>
    <t>Nguyen</t>
  </si>
  <si>
    <t>First name dash last name using concat -  first name should be in the proper case and last name should be in lower case</t>
  </si>
  <si>
    <t>MARC</t>
  </si>
  <si>
    <t>FLORES</t>
  </si>
  <si>
    <t>Last name space first name using &amp; sign and all proper</t>
  </si>
  <si>
    <t>BRETT</t>
  </si>
  <si>
    <t>watson</t>
  </si>
  <si>
    <t>Terry</t>
  </si>
  <si>
    <t>sanders</t>
  </si>
  <si>
    <t>MARCUS</t>
  </si>
  <si>
    <t>THOMPSON</t>
  </si>
  <si>
    <t>cory</t>
  </si>
  <si>
    <t>Washington</t>
  </si>
  <si>
    <t>dan</t>
  </si>
  <si>
    <t>Clark</t>
  </si>
  <si>
    <t>timothy</t>
  </si>
  <si>
    <t>HARRISON</t>
  </si>
  <si>
    <t>keith</t>
  </si>
  <si>
    <t>PATTERSON</t>
  </si>
  <si>
    <t>BRADLEY</t>
  </si>
  <si>
    <t>BERRY</t>
  </si>
  <si>
    <t>TONY</t>
  </si>
  <si>
    <t>JOHNSON</t>
  </si>
  <si>
    <t>Victor</t>
  </si>
  <si>
    <t>Nichols</t>
  </si>
  <si>
    <t xml:space="preserve">Extract the three number shown in the Product Codes and Fill them in the blanks below: </t>
  </si>
  <si>
    <t>Product Code</t>
  </si>
  <si>
    <t>Number 1</t>
  </si>
  <si>
    <t>Number 2</t>
  </si>
  <si>
    <t>Number 3</t>
  </si>
  <si>
    <t>65-5428 3168</t>
  </si>
  <si>
    <t>130-6374 3969</t>
  </si>
  <si>
    <t>265-6282-751</t>
  </si>
  <si>
    <t>71-9310 8304</t>
  </si>
  <si>
    <t>135-2191 9242</t>
  </si>
  <si>
    <t>814-430-4469</t>
  </si>
  <si>
    <t>90-2155 3777</t>
  </si>
  <si>
    <t>828-1877 9927</t>
  </si>
  <si>
    <t>315-7515-6439</t>
  </si>
  <si>
    <t>39-2630 6650</t>
  </si>
  <si>
    <t>853-797 8798</t>
  </si>
  <si>
    <t>254-134-2536</t>
  </si>
  <si>
    <t>83-9885 9100</t>
  </si>
  <si>
    <t>42-4491 1551</t>
  </si>
  <si>
    <t>536-5748-3565</t>
  </si>
  <si>
    <t>31-7295 5108</t>
  </si>
  <si>
    <t>291-6177 5208</t>
  </si>
  <si>
    <t>992-6477-3217</t>
  </si>
  <si>
    <t>97-9374 2862</t>
  </si>
  <si>
    <t>781-6713 9827</t>
  </si>
  <si>
    <t>605-5232-8594</t>
  </si>
  <si>
    <t>53-6826 6520</t>
  </si>
  <si>
    <t>485-6198 7110</t>
  </si>
  <si>
    <t>530-4852-6259</t>
  </si>
  <si>
    <t>495-6696 73375</t>
  </si>
  <si>
    <t>526-2104 6532</t>
  </si>
  <si>
    <t>612-2545-5971</t>
  </si>
  <si>
    <t>countEmp</t>
  </si>
  <si>
    <t>CountHavingLastName</t>
  </si>
  <si>
    <t>Table 2: Create cumulative sale table from the above table. (Month over Month) (Jan, Jan+Feb, Jan+Feb+March…)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</si>
</sst>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[$$-409]#,##0.00"/>
    <numFmt numFmtId="165" formatCode="&quot;$&quot;#,##0"/>
    <numFmt numFmtId="166" formatCode="&quot;$&quot;#,##0.00"/>
    <numFmt numFmtId="167" formatCode="[$$-409]#,##0.00\x"/>
  </numFmts>
  <fonts count="7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131619"/>
      <name val="System-ui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DADADA"/>
        <bgColor rgb="FFDADADA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E2F3"/>
        <bgColor rgb="FFD9E2F3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525280"/>
        <bgColor rgb="FF525280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4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9" fontId="2" fillId="3" borderId="1" xfId="0" applyNumberFormat="1" applyFont="1" applyFill="1" applyBorder="1" applyAlignment="1">
      <alignment horizontal="right"/>
    </xf>
    <xf numFmtId="43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9" fontId="2" fillId="4" borderId="1" xfId="0" applyNumberFormat="1" applyFont="1" applyFill="1" applyBorder="1" applyAlignment="1">
      <alignment horizontal="right"/>
    </xf>
    <xf numFmtId="43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165" fontId="2" fillId="4" borderId="1" xfId="0" applyNumberFormat="1" applyFont="1" applyFill="1" applyBorder="1" applyAlignment="1">
      <alignment horizontal="right"/>
    </xf>
    <xf numFmtId="166" fontId="2" fillId="4" borderId="1" xfId="0" applyNumberFormat="1" applyFont="1" applyFill="1" applyBorder="1" applyAlignment="1">
      <alignment horizontal="right"/>
    </xf>
    <xf numFmtId="0" fontId="1" fillId="5" borderId="2" xfId="0" applyFont="1" applyFill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4" fillId="6" borderId="0" xfId="0" applyFont="1" applyFill="1"/>
    <xf numFmtId="0" fontId="1" fillId="7" borderId="1" xfId="0" applyFont="1" applyFill="1" applyBorder="1"/>
    <xf numFmtId="14" fontId="1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/>
    <xf numFmtId="0" fontId="1" fillId="10" borderId="1" xfId="0" applyFont="1" applyFill="1" applyBorder="1"/>
    <xf numFmtId="0" fontId="3" fillId="11" borderId="0" xfId="0" applyFont="1" applyFill="1"/>
    <xf numFmtId="14" fontId="1" fillId="7" borderId="1" xfId="0" applyNumberFormat="1" applyFont="1" applyFill="1" applyBorder="1"/>
    <xf numFmtId="0" fontId="1" fillId="7" borderId="1" xfId="0" applyFont="1" applyFill="1" applyBorder="1" applyAlignment="1">
      <alignment horizontal="center" wrapText="1"/>
    </xf>
    <xf numFmtId="14" fontId="1" fillId="8" borderId="0" xfId="0" applyNumberFormat="1" applyFont="1" applyFill="1" applyAlignment="1">
      <alignment horizontal="right"/>
    </xf>
    <xf numFmtId="0" fontId="5" fillId="12" borderId="0" xfId="0" applyFont="1" applyFill="1"/>
    <xf numFmtId="0" fontId="1" fillId="11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11" borderId="1" xfId="0" applyFont="1" applyFill="1" applyBorder="1"/>
    <xf numFmtId="0" fontId="3" fillId="8" borderId="1" xfId="0" applyFont="1" applyFill="1" applyBorder="1"/>
    <xf numFmtId="0" fontId="3" fillId="13" borderId="0" xfId="0" applyFont="1" applyFill="1"/>
    <xf numFmtId="0" fontId="1" fillId="10" borderId="2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/>
    </xf>
    <xf numFmtId="0" fontId="1" fillId="10" borderId="2" xfId="0" applyFont="1" applyFill="1" applyBorder="1"/>
    <xf numFmtId="0" fontId="1" fillId="0" borderId="2" xfId="0" applyFont="1" applyBorder="1"/>
    <xf numFmtId="0" fontId="1" fillId="5" borderId="6" xfId="0" applyFont="1" applyFill="1" applyBorder="1"/>
    <xf numFmtId="0" fontId="2" fillId="0" borderId="6" xfId="0" applyFont="1" applyBorder="1"/>
    <xf numFmtId="0" fontId="1" fillId="10" borderId="5" xfId="0" applyFont="1" applyFill="1" applyBorder="1" applyAlignment="1">
      <alignment horizontal="center" wrapText="1"/>
    </xf>
    <xf numFmtId="0" fontId="1" fillId="2" borderId="5" xfId="0" applyFont="1" applyFill="1" applyBorder="1"/>
    <xf numFmtId="164" fontId="2" fillId="2" borderId="5" xfId="0" applyNumberFormat="1" applyFont="1" applyFill="1" applyBorder="1" applyAlignment="1">
      <alignment horizontal="right"/>
    </xf>
    <xf numFmtId="164" fontId="2" fillId="3" borderId="5" xfId="0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7" fontId="2" fillId="2" borderId="1" xfId="0" applyNumberFormat="1" applyFont="1" applyFill="1" applyBorder="1" applyAlignment="1">
      <alignment horizontal="right"/>
    </xf>
    <xf numFmtId="0" fontId="1" fillId="10" borderId="3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4" fillId="6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40"/>
  <sheetViews>
    <sheetView topLeftCell="O1" zoomScale="69" zoomScaleNormal="69" workbookViewId="0">
      <selection activeCell="AA2" sqref="AA2"/>
    </sheetView>
  </sheetViews>
  <sheetFormatPr defaultColWidth="12.6328125" defaultRowHeight="15.75" customHeight="1"/>
  <cols>
    <col min="1" max="1" width="10.36328125" customWidth="1"/>
    <col min="2" max="2" width="9.90625" customWidth="1"/>
    <col min="3" max="3" width="17.36328125" customWidth="1"/>
    <col min="17" max="17" width="7.7265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7"/>
    </row>
    <row r="2" spans="1:28" ht="15.75" customHeight="1">
      <c r="A2" s="2" t="s">
        <v>24</v>
      </c>
      <c r="B2" s="3">
        <v>41397</v>
      </c>
      <c r="C2" s="2" t="s">
        <v>25</v>
      </c>
      <c r="D2" s="2" t="s">
        <v>26</v>
      </c>
      <c r="E2" s="2" t="s">
        <v>27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3">
        <v>41405</v>
      </c>
      <c r="N2" s="4">
        <v>2</v>
      </c>
      <c r="O2" s="4">
        <v>3</v>
      </c>
      <c r="P2" s="5">
        <f t="shared" ref="P2:P65" si="0">(O2-N2)/N2</f>
        <v>0.5</v>
      </c>
      <c r="Q2" s="5">
        <v>0.08</v>
      </c>
      <c r="R2" s="6">
        <f t="shared" ref="R2:R65" si="1">(Q2+1)*O2</f>
        <v>3.24</v>
      </c>
      <c r="S2" s="7">
        <v>43</v>
      </c>
      <c r="T2" s="8">
        <f t="shared" ref="T2:T65" si="2">S2*R2</f>
        <v>139.32000000000002</v>
      </c>
      <c r="U2" s="5">
        <v>0.1</v>
      </c>
      <c r="V2" s="9">
        <f t="shared" ref="V2:V65" si="3">U2*T2</f>
        <v>13.932000000000002</v>
      </c>
      <c r="W2" s="61">
        <v>2.88</v>
      </c>
      <c r="X2" s="4">
        <f t="shared" ref="X2:X65" si="4">T2-V2+W2</f>
        <v>128.26800000000003</v>
      </c>
      <c r="Y2" s="58"/>
      <c r="AA2" t="b">
        <f>AND('Sales Filter'!H2= "BOBBY CHAVEZ", YEAR('Sales Filter'!B2 ) = 2015)</f>
        <v>0</v>
      </c>
      <c r="AB2">
        <f>COUNTIF(AA:AA, TRUE)</f>
        <v>17</v>
      </c>
    </row>
    <row r="3" spans="1:28" ht="15.75" customHeight="1">
      <c r="A3" s="2" t="s">
        <v>34</v>
      </c>
      <c r="B3" s="3">
        <v>41397</v>
      </c>
      <c r="C3" s="2" t="s">
        <v>25</v>
      </c>
      <c r="D3" s="2" t="s">
        <v>26</v>
      </c>
      <c r="E3" s="2" t="s">
        <v>27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35</v>
      </c>
      <c r="K3" s="2" t="s">
        <v>36</v>
      </c>
      <c r="L3" s="2" t="s">
        <v>33</v>
      </c>
      <c r="M3" s="3">
        <v>41405</v>
      </c>
      <c r="N3" s="4">
        <v>3.8170000000000006</v>
      </c>
      <c r="O3" s="4">
        <v>7.3479999999999999</v>
      </c>
      <c r="P3" s="5">
        <f t="shared" si="0"/>
        <v>0.92507204610950977</v>
      </c>
      <c r="Q3" s="5">
        <v>0.08</v>
      </c>
      <c r="R3" s="6">
        <f t="shared" si="1"/>
        <v>7.9358400000000007</v>
      </c>
      <c r="S3" s="7">
        <v>4</v>
      </c>
      <c r="T3" s="8">
        <f t="shared" si="2"/>
        <v>31.743360000000003</v>
      </c>
      <c r="U3" s="5">
        <v>0.02</v>
      </c>
      <c r="V3" s="9">
        <f t="shared" si="3"/>
        <v>0.63486720000000008</v>
      </c>
      <c r="W3" s="4">
        <v>1.55</v>
      </c>
      <c r="X3" s="4">
        <f t="shared" si="4"/>
        <v>32.658492800000005</v>
      </c>
      <c r="Y3" s="58"/>
      <c r="AA3" t="b">
        <f>AND('Sales Filter'!H3= "BOBBY CHAVEZ", YEAR('Sales Filter'!B3 ) = 2015)</f>
        <v>0</v>
      </c>
    </row>
    <row r="4" spans="1:28" ht="15.75" customHeight="1">
      <c r="A4" s="2" t="s">
        <v>37</v>
      </c>
      <c r="B4" s="3">
        <v>41452</v>
      </c>
      <c r="C4" s="2" t="s">
        <v>38</v>
      </c>
      <c r="D4" s="2" t="s">
        <v>39</v>
      </c>
      <c r="E4" s="2" t="s">
        <v>27</v>
      </c>
      <c r="F4" s="2" t="s">
        <v>27</v>
      </c>
      <c r="G4" s="2" t="s">
        <v>40</v>
      </c>
      <c r="H4" s="2" t="s">
        <v>41</v>
      </c>
      <c r="I4" s="2" t="s">
        <v>42</v>
      </c>
      <c r="J4" s="2" t="s">
        <v>35</v>
      </c>
      <c r="K4" s="2" t="s">
        <v>36</v>
      </c>
      <c r="L4" s="2" t="s">
        <v>43</v>
      </c>
      <c r="M4" s="3">
        <v>41464</v>
      </c>
      <c r="N4" s="4">
        <v>3.6520000000000001</v>
      </c>
      <c r="O4" s="4">
        <v>5.6980000000000004</v>
      </c>
      <c r="P4" s="5">
        <f t="shared" si="0"/>
        <v>0.56024096385542177</v>
      </c>
      <c r="Q4" s="5">
        <v>0.08</v>
      </c>
      <c r="R4" s="6">
        <f t="shared" si="1"/>
        <v>6.1538400000000006</v>
      </c>
      <c r="S4" s="7">
        <v>3</v>
      </c>
      <c r="T4" s="8">
        <f t="shared" si="2"/>
        <v>18.46152</v>
      </c>
      <c r="U4" s="5">
        <v>0.03</v>
      </c>
      <c r="V4" s="9">
        <f t="shared" si="3"/>
        <v>0.55384559999999994</v>
      </c>
      <c r="W4" s="4">
        <v>2.09</v>
      </c>
      <c r="X4" s="4">
        <f t="shared" si="4"/>
        <v>19.997674400000001</v>
      </c>
      <c r="Y4" s="58"/>
      <c r="AA4" t="b">
        <f>AND('Sales Filter'!H4= "BOBBY CHAVEZ", YEAR('Sales Filter'!B4 ) = 2015)</f>
        <v>0</v>
      </c>
    </row>
    <row r="5" spans="1:28" ht="15.75" customHeight="1">
      <c r="A5" s="2" t="s">
        <v>44</v>
      </c>
      <c r="B5" s="3">
        <v>41452</v>
      </c>
      <c r="C5" s="2" t="s">
        <v>38</v>
      </c>
      <c r="D5" s="2" t="s">
        <v>39</v>
      </c>
      <c r="E5" s="2" t="s">
        <v>27</v>
      </c>
      <c r="F5" s="2" t="s">
        <v>27</v>
      </c>
      <c r="G5" s="2" t="s">
        <v>40</v>
      </c>
      <c r="H5" s="2" t="s">
        <v>41</v>
      </c>
      <c r="I5" s="2" t="s">
        <v>42</v>
      </c>
      <c r="J5" s="2" t="s">
        <v>35</v>
      </c>
      <c r="K5" s="2" t="s">
        <v>36</v>
      </c>
      <c r="L5" s="2" t="s">
        <v>33</v>
      </c>
      <c r="M5" s="3">
        <v>41463</v>
      </c>
      <c r="N5" s="4">
        <v>3.278</v>
      </c>
      <c r="O5" s="4">
        <v>6.4240000000000004</v>
      </c>
      <c r="P5" s="5">
        <f t="shared" si="0"/>
        <v>0.95973154362416113</v>
      </c>
      <c r="Q5" s="5">
        <v>0.08</v>
      </c>
      <c r="R5" s="6">
        <f t="shared" si="1"/>
        <v>6.937920000000001</v>
      </c>
      <c r="S5" s="7">
        <v>6</v>
      </c>
      <c r="T5" s="8">
        <f t="shared" si="2"/>
        <v>41.627520000000004</v>
      </c>
      <c r="U5" s="5">
        <v>9.9999999999999992E-2</v>
      </c>
      <c r="V5" s="9">
        <f t="shared" si="3"/>
        <v>4.1627520000000002</v>
      </c>
      <c r="W5" s="4">
        <v>0.88</v>
      </c>
      <c r="X5" s="4">
        <f t="shared" si="4"/>
        <v>38.344768000000009</v>
      </c>
      <c r="Y5" s="58"/>
      <c r="AA5" t="b">
        <f>AND('Sales Filter'!H5= "BOBBY CHAVEZ", YEAR('Sales Filter'!B5 ) = 2015)</f>
        <v>0</v>
      </c>
    </row>
    <row r="6" spans="1:28" ht="15.75" customHeight="1">
      <c r="A6" s="10" t="s">
        <v>45</v>
      </c>
      <c r="B6" s="11">
        <v>41458</v>
      </c>
      <c r="C6" s="10" t="s">
        <v>46</v>
      </c>
      <c r="D6" s="10" t="s">
        <v>47</v>
      </c>
      <c r="E6" s="10" t="s">
        <v>48</v>
      </c>
      <c r="F6" s="10" t="s">
        <v>49</v>
      </c>
      <c r="G6" s="10" t="s">
        <v>28</v>
      </c>
      <c r="H6" s="10" t="s">
        <v>50</v>
      </c>
      <c r="I6" s="10" t="s">
        <v>51</v>
      </c>
      <c r="J6" s="10" t="s">
        <v>31</v>
      </c>
      <c r="K6" s="10" t="s">
        <v>52</v>
      </c>
      <c r="L6" s="10" t="s">
        <v>33</v>
      </c>
      <c r="M6" s="11">
        <v>41467</v>
      </c>
      <c r="N6" s="12">
        <v>9.7020000000000017</v>
      </c>
      <c r="O6" s="12">
        <v>23.088999999999999</v>
      </c>
      <c r="P6" s="13">
        <f t="shared" si="0"/>
        <v>1.3798185941043077</v>
      </c>
      <c r="Q6" s="13">
        <v>0.08</v>
      </c>
      <c r="R6" s="14">
        <f t="shared" si="1"/>
        <v>24.936119999999999</v>
      </c>
      <c r="S6" s="15">
        <v>43</v>
      </c>
      <c r="T6" s="16">
        <f t="shared" si="2"/>
        <v>1072.25316</v>
      </c>
      <c r="U6" s="13">
        <v>0.03</v>
      </c>
      <c r="V6" s="17">
        <f t="shared" si="3"/>
        <v>32.167594799999996</v>
      </c>
      <c r="W6" s="12">
        <v>4.8599999999999994</v>
      </c>
      <c r="X6" s="12">
        <f t="shared" si="4"/>
        <v>1044.9455651999999</v>
      </c>
      <c r="Y6" s="59"/>
      <c r="AA6" t="b">
        <f>AND('Sales Filter'!H6= "BOBBY CHAVEZ", YEAR('Sales Filter'!B6 ) = 2015)</f>
        <v>0</v>
      </c>
    </row>
    <row r="7" spans="1:28" ht="15.75" customHeight="1">
      <c r="A7" s="2" t="s">
        <v>53</v>
      </c>
      <c r="B7" s="3">
        <v>41458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28</v>
      </c>
      <c r="H7" s="2" t="s">
        <v>50</v>
      </c>
      <c r="I7" s="2" t="s">
        <v>51</v>
      </c>
      <c r="J7" s="2" t="s">
        <v>35</v>
      </c>
      <c r="K7" s="2" t="s">
        <v>54</v>
      </c>
      <c r="L7" s="2" t="s">
        <v>43</v>
      </c>
      <c r="M7" s="3">
        <v>41467</v>
      </c>
      <c r="N7" s="4">
        <v>3.74</v>
      </c>
      <c r="O7" s="4">
        <v>5.9400000000000013</v>
      </c>
      <c r="P7" s="5">
        <f t="shared" si="0"/>
        <v>0.5882352941176473</v>
      </c>
      <c r="Q7" s="5">
        <v>0.08</v>
      </c>
      <c r="R7" s="6">
        <f t="shared" si="1"/>
        <v>6.4152000000000022</v>
      </c>
      <c r="S7" s="7">
        <v>28</v>
      </c>
      <c r="T7" s="8">
        <f t="shared" si="2"/>
        <v>179.62560000000008</v>
      </c>
      <c r="U7" s="5">
        <v>6.0000000000000005E-2</v>
      </c>
      <c r="V7" s="9">
        <f t="shared" si="3"/>
        <v>10.777536000000005</v>
      </c>
      <c r="W7" s="4">
        <v>7.83</v>
      </c>
      <c r="X7" s="4">
        <f t="shared" si="4"/>
        <v>176.67806400000009</v>
      </c>
      <c r="Y7" s="58"/>
      <c r="AA7" t="b">
        <f>AND('Sales Filter'!H7= "BOBBY CHAVEZ", YEAR('Sales Filter'!B7 ) = 2015)</f>
        <v>0</v>
      </c>
    </row>
    <row r="8" spans="1:28" ht="15.75" customHeight="1">
      <c r="A8" s="2" t="s">
        <v>55</v>
      </c>
      <c r="B8" s="3">
        <v>41468</v>
      </c>
      <c r="C8" s="2" t="s">
        <v>56</v>
      </c>
      <c r="D8" s="2" t="s">
        <v>57</v>
      </c>
      <c r="E8" s="2" t="s">
        <v>27</v>
      </c>
      <c r="F8" s="2" t="s">
        <v>27</v>
      </c>
      <c r="G8" s="2" t="s">
        <v>58</v>
      </c>
      <c r="H8" s="2" t="s">
        <v>59</v>
      </c>
      <c r="I8" s="2" t="s">
        <v>60</v>
      </c>
      <c r="J8" s="2" t="s">
        <v>35</v>
      </c>
      <c r="K8" s="2" t="s">
        <v>36</v>
      </c>
      <c r="L8" s="2" t="s">
        <v>33</v>
      </c>
      <c r="M8" s="3">
        <v>41476</v>
      </c>
      <c r="N8" s="4">
        <v>4.2679999999999998</v>
      </c>
      <c r="O8" s="4">
        <v>7.117</v>
      </c>
      <c r="P8" s="5">
        <f t="shared" si="0"/>
        <v>0.66752577319587636</v>
      </c>
      <c r="Q8" s="5">
        <v>0.08</v>
      </c>
      <c r="R8" s="6">
        <f t="shared" si="1"/>
        <v>7.6863600000000005</v>
      </c>
      <c r="S8" s="7">
        <v>22</v>
      </c>
      <c r="T8" s="8">
        <f t="shared" si="2"/>
        <v>169.09992</v>
      </c>
      <c r="U8" s="5">
        <v>0.03</v>
      </c>
      <c r="V8" s="9">
        <f t="shared" si="3"/>
        <v>5.0729975999999999</v>
      </c>
      <c r="W8" s="4">
        <v>1.27</v>
      </c>
      <c r="X8" s="4">
        <f t="shared" si="4"/>
        <v>165.2969224</v>
      </c>
      <c r="Y8" s="58"/>
      <c r="AA8" t="b">
        <f>AND('Sales Filter'!H8= "BOBBY CHAVEZ", YEAR('Sales Filter'!B8 ) = 2015)</f>
        <v>0</v>
      </c>
    </row>
    <row r="9" spans="1:28" ht="15.75" customHeight="1">
      <c r="A9" s="2" t="s">
        <v>61</v>
      </c>
      <c r="B9" s="3">
        <v>41468</v>
      </c>
      <c r="C9" s="2" t="s">
        <v>56</v>
      </c>
      <c r="D9" s="2" t="s">
        <v>57</v>
      </c>
      <c r="E9" s="2" t="s">
        <v>27</v>
      </c>
      <c r="F9" s="2" t="s">
        <v>27</v>
      </c>
      <c r="G9" s="2" t="s">
        <v>58</v>
      </c>
      <c r="H9" s="2" t="s">
        <v>59</v>
      </c>
      <c r="I9" s="2" t="s">
        <v>60</v>
      </c>
      <c r="J9" s="2" t="s">
        <v>35</v>
      </c>
      <c r="K9" s="2" t="s">
        <v>36</v>
      </c>
      <c r="L9" s="2" t="s">
        <v>33</v>
      </c>
      <c r="M9" s="3">
        <v>41477</v>
      </c>
      <c r="N9" s="4">
        <v>1.4410000000000003</v>
      </c>
      <c r="O9" s="4">
        <v>3.1240000000000001</v>
      </c>
      <c r="P9" s="5">
        <f t="shared" si="0"/>
        <v>1.1679389312977095</v>
      </c>
      <c r="Q9" s="5">
        <v>0.08</v>
      </c>
      <c r="R9" s="6">
        <f t="shared" si="1"/>
        <v>3.3739200000000005</v>
      </c>
      <c r="S9" s="7">
        <v>41</v>
      </c>
      <c r="T9" s="8">
        <f t="shared" si="2"/>
        <v>138.33072000000001</v>
      </c>
      <c r="U9" s="5">
        <v>0.08</v>
      </c>
      <c r="V9" s="9">
        <f t="shared" si="3"/>
        <v>11.066457600000001</v>
      </c>
      <c r="W9" s="4">
        <v>0.98000000000000009</v>
      </c>
      <c r="X9" s="4">
        <f t="shared" si="4"/>
        <v>128.2442624</v>
      </c>
      <c r="Y9" s="58"/>
      <c r="AA9" t="b">
        <f>AND('Sales Filter'!H9= "BOBBY CHAVEZ", YEAR('Sales Filter'!B9 ) = 2015)</f>
        <v>0</v>
      </c>
    </row>
    <row r="10" spans="1:28" ht="15.75" customHeight="1">
      <c r="A10" s="2" t="s">
        <v>62</v>
      </c>
      <c r="B10" s="3">
        <v>41484</v>
      </c>
      <c r="C10" s="2" t="s">
        <v>63</v>
      </c>
      <c r="D10" s="2" t="s">
        <v>64</v>
      </c>
      <c r="E10" s="2" t="s">
        <v>27</v>
      </c>
      <c r="F10" s="2" t="s">
        <v>27</v>
      </c>
      <c r="G10" s="2" t="s">
        <v>58</v>
      </c>
      <c r="H10" s="2" t="s">
        <v>65</v>
      </c>
      <c r="I10" s="2" t="s">
        <v>30</v>
      </c>
      <c r="J10" s="2" t="s">
        <v>35</v>
      </c>
      <c r="K10" s="2" t="s">
        <v>54</v>
      </c>
      <c r="L10" s="2" t="s">
        <v>33</v>
      </c>
      <c r="M10" s="3">
        <v>41492</v>
      </c>
      <c r="N10" s="4">
        <v>2.0240000000000005</v>
      </c>
      <c r="O10" s="4">
        <v>3.1680000000000001</v>
      </c>
      <c r="P10" s="5">
        <f t="shared" si="0"/>
        <v>0.56521739130434756</v>
      </c>
      <c r="Q10" s="5">
        <v>0.08</v>
      </c>
      <c r="R10" s="6">
        <f t="shared" si="1"/>
        <v>3.4214400000000005</v>
      </c>
      <c r="S10" s="7">
        <v>13</v>
      </c>
      <c r="T10" s="8">
        <f t="shared" si="2"/>
        <v>44.47872000000001</v>
      </c>
      <c r="U10" s="5">
        <v>9.9999999999999992E-2</v>
      </c>
      <c r="V10" s="9">
        <f t="shared" si="3"/>
        <v>4.4478720000000003</v>
      </c>
      <c r="W10" s="4">
        <v>1.54</v>
      </c>
      <c r="X10" s="4">
        <f t="shared" si="4"/>
        <v>41.570848000000005</v>
      </c>
      <c r="Y10" s="58"/>
      <c r="AA10" t="b">
        <f>AND('Sales Filter'!H10= "BOBBY CHAVEZ", YEAR('Sales Filter'!B10 ) = 2015)</f>
        <v>0</v>
      </c>
    </row>
    <row r="11" spans="1:28" ht="15.75" customHeight="1">
      <c r="A11" s="2" t="s">
        <v>66</v>
      </c>
      <c r="B11" s="3">
        <v>41484</v>
      </c>
      <c r="C11" s="2" t="s">
        <v>63</v>
      </c>
      <c r="D11" s="2" t="s">
        <v>64</v>
      </c>
      <c r="E11" s="2" t="s">
        <v>27</v>
      </c>
      <c r="F11" s="2" t="s">
        <v>27</v>
      </c>
      <c r="G11" s="2" t="s">
        <v>58</v>
      </c>
      <c r="H11" s="2" t="s">
        <v>65</v>
      </c>
      <c r="I11" s="2" t="s">
        <v>30</v>
      </c>
      <c r="J11" s="2" t="s">
        <v>31</v>
      </c>
      <c r="K11" s="2" t="s">
        <v>54</v>
      </c>
      <c r="L11" s="2" t="s">
        <v>33</v>
      </c>
      <c r="M11" s="3">
        <v>41493</v>
      </c>
      <c r="N11" s="4">
        <v>7.0289999999999999</v>
      </c>
      <c r="O11" s="4">
        <v>21.978000000000002</v>
      </c>
      <c r="P11" s="5">
        <f t="shared" si="0"/>
        <v>2.126760563380282</v>
      </c>
      <c r="Q11" s="5">
        <v>0.08</v>
      </c>
      <c r="R11" s="6">
        <f t="shared" si="1"/>
        <v>23.736240000000002</v>
      </c>
      <c r="S11" s="7">
        <v>45</v>
      </c>
      <c r="T11" s="8">
        <f t="shared" si="2"/>
        <v>1068.1308000000001</v>
      </c>
      <c r="U11" s="5">
        <v>0.11</v>
      </c>
      <c r="V11" s="9">
        <f t="shared" si="3"/>
        <v>117.49438800000001</v>
      </c>
      <c r="W11" s="4">
        <v>4.05</v>
      </c>
      <c r="X11" s="4">
        <f t="shared" si="4"/>
        <v>954.68641200000002</v>
      </c>
      <c r="Y11" s="58"/>
      <c r="AA11" t="b">
        <f>AND('Sales Filter'!H11= "BOBBY CHAVEZ", YEAR('Sales Filter'!B11 ) = 2015)</f>
        <v>0</v>
      </c>
    </row>
    <row r="12" spans="1:28" ht="15.75" customHeight="1">
      <c r="A12" s="2" t="s">
        <v>67</v>
      </c>
      <c r="B12" s="3">
        <v>41556</v>
      </c>
      <c r="C12" s="2" t="s">
        <v>68</v>
      </c>
      <c r="D12" s="2" t="s">
        <v>69</v>
      </c>
      <c r="E12" s="2" t="s">
        <v>48</v>
      </c>
      <c r="F12" s="2" t="s">
        <v>49</v>
      </c>
      <c r="G12" s="2" t="s">
        <v>58</v>
      </c>
      <c r="H12" s="2" t="s">
        <v>70</v>
      </c>
      <c r="I12" s="2" t="s">
        <v>51</v>
      </c>
      <c r="J12" s="2" t="s">
        <v>35</v>
      </c>
      <c r="K12" s="2" t="s">
        <v>54</v>
      </c>
      <c r="L12" s="2" t="s">
        <v>33</v>
      </c>
      <c r="M12" s="3">
        <v>41565</v>
      </c>
      <c r="N12" s="4">
        <v>2.6950000000000003</v>
      </c>
      <c r="O12" s="4">
        <v>4.2790000000000008</v>
      </c>
      <c r="P12" s="5">
        <f t="shared" si="0"/>
        <v>0.58775510204081649</v>
      </c>
      <c r="Q12" s="5">
        <v>0.08</v>
      </c>
      <c r="R12" s="6">
        <f t="shared" si="1"/>
        <v>4.6213200000000008</v>
      </c>
      <c r="S12" s="7">
        <v>4</v>
      </c>
      <c r="T12" s="8">
        <f t="shared" si="2"/>
        <v>18.485280000000003</v>
      </c>
      <c r="U12" s="5">
        <v>0.08</v>
      </c>
      <c r="V12" s="9">
        <f t="shared" si="3"/>
        <v>1.4788224000000003</v>
      </c>
      <c r="W12" s="4">
        <v>7.06</v>
      </c>
      <c r="X12" s="4">
        <f t="shared" si="4"/>
        <v>24.066457600000003</v>
      </c>
      <c r="Y12" s="58"/>
      <c r="AA12" t="b">
        <f>AND('Sales Filter'!H12= "BOBBY CHAVEZ", YEAR('Sales Filter'!B12 ) = 2015)</f>
        <v>0</v>
      </c>
    </row>
    <row r="13" spans="1:28" ht="15.75" customHeight="1">
      <c r="A13" s="2" t="s">
        <v>71</v>
      </c>
      <c r="B13" s="3">
        <v>41556</v>
      </c>
      <c r="C13" s="2" t="s">
        <v>68</v>
      </c>
      <c r="D13" s="2" t="s">
        <v>69</v>
      </c>
      <c r="E13" s="2" t="s">
        <v>48</v>
      </c>
      <c r="F13" s="2" t="s">
        <v>49</v>
      </c>
      <c r="G13" s="2" t="s">
        <v>58</v>
      </c>
      <c r="H13" s="2" t="s">
        <v>70</v>
      </c>
      <c r="I13" s="2" t="s">
        <v>51</v>
      </c>
      <c r="J13" s="2" t="s">
        <v>35</v>
      </c>
      <c r="K13" s="2" t="s">
        <v>54</v>
      </c>
      <c r="L13" s="2" t="s">
        <v>33</v>
      </c>
      <c r="M13" s="3">
        <v>41564</v>
      </c>
      <c r="N13" s="4">
        <v>74.503000000000014</v>
      </c>
      <c r="O13" s="4">
        <v>181.72</v>
      </c>
      <c r="P13" s="5">
        <f t="shared" si="0"/>
        <v>1.4390964122250105</v>
      </c>
      <c r="Q13" s="5">
        <v>0.08</v>
      </c>
      <c r="R13" s="6">
        <f t="shared" si="1"/>
        <v>196.25760000000002</v>
      </c>
      <c r="S13" s="7">
        <v>8</v>
      </c>
      <c r="T13" s="8">
        <f t="shared" si="2"/>
        <v>1570.0608000000002</v>
      </c>
      <c r="U13" s="5">
        <v>9.9999999999999992E-2</v>
      </c>
      <c r="V13" s="9">
        <f t="shared" si="3"/>
        <v>157.00608</v>
      </c>
      <c r="W13" s="4">
        <v>20.04</v>
      </c>
      <c r="X13" s="4">
        <f t="shared" si="4"/>
        <v>1433.0947200000001</v>
      </c>
      <c r="Y13" s="58"/>
      <c r="AA13" t="b">
        <f>AND('Sales Filter'!H13= "BOBBY CHAVEZ", YEAR('Sales Filter'!B13 ) = 2015)</f>
        <v>0</v>
      </c>
    </row>
    <row r="14" spans="1:28" ht="15.75" customHeight="1">
      <c r="A14" s="18" t="s">
        <v>72</v>
      </c>
      <c r="B14" s="19">
        <v>41558</v>
      </c>
      <c r="C14" s="18" t="s">
        <v>73</v>
      </c>
      <c r="D14" s="18" t="s">
        <v>74</v>
      </c>
      <c r="E14" s="18" t="s">
        <v>27</v>
      </c>
      <c r="F14" s="18" t="s">
        <v>27</v>
      </c>
      <c r="G14" s="18" t="s">
        <v>28</v>
      </c>
      <c r="H14" s="18" t="s">
        <v>29</v>
      </c>
      <c r="I14" s="18" t="s">
        <v>60</v>
      </c>
      <c r="J14" s="18" t="s">
        <v>31</v>
      </c>
      <c r="K14" s="18" t="s">
        <v>54</v>
      </c>
      <c r="L14" s="18" t="s">
        <v>33</v>
      </c>
      <c r="M14" s="19">
        <v>41566</v>
      </c>
      <c r="N14" s="20">
        <v>68.64</v>
      </c>
      <c r="O14" s="20">
        <v>171.58900000000003</v>
      </c>
      <c r="P14" s="21">
        <f t="shared" si="0"/>
        <v>1.4998397435897439</v>
      </c>
      <c r="Q14" s="21">
        <v>0.08</v>
      </c>
      <c r="R14" s="22">
        <f t="shared" si="1"/>
        <v>185.31612000000004</v>
      </c>
      <c r="S14" s="23">
        <v>50</v>
      </c>
      <c r="T14" s="24">
        <f t="shared" si="2"/>
        <v>9265.8060000000023</v>
      </c>
      <c r="U14" s="21">
        <v>0.05</v>
      </c>
      <c r="V14" s="25">
        <f t="shared" si="3"/>
        <v>463.29030000000012</v>
      </c>
      <c r="W14" s="20">
        <v>8.1300000000000008</v>
      </c>
      <c r="X14" s="20">
        <f t="shared" si="4"/>
        <v>8810.6457000000009</v>
      </c>
      <c r="Y14" s="60"/>
      <c r="AA14" t="b">
        <f>AND('Sales Filter'!H14= "BOBBY CHAVEZ", YEAR('Sales Filter'!B14 ) = 2015)</f>
        <v>0</v>
      </c>
    </row>
    <row r="15" spans="1:28" ht="15.75" customHeight="1">
      <c r="A15" s="2" t="s">
        <v>75</v>
      </c>
      <c r="B15" s="3">
        <v>41558</v>
      </c>
      <c r="C15" s="2" t="s">
        <v>73</v>
      </c>
      <c r="D15" s="2" t="s">
        <v>74</v>
      </c>
      <c r="E15" s="2" t="s">
        <v>27</v>
      </c>
      <c r="F15" s="2" t="s">
        <v>27</v>
      </c>
      <c r="G15" s="2" t="s">
        <v>28</v>
      </c>
      <c r="H15" s="2" t="s">
        <v>29</v>
      </c>
      <c r="I15" s="2" t="s">
        <v>60</v>
      </c>
      <c r="J15" s="2" t="s">
        <v>35</v>
      </c>
      <c r="K15" s="2" t="s">
        <v>54</v>
      </c>
      <c r="L15" s="2" t="s">
        <v>33</v>
      </c>
      <c r="M15" s="3">
        <v>41565</v>
      </c>
      <c r="N15" s="4">
        <v>3.74</v>
      </c>
      <c r="O15" s="4">
        <v>5.9400000000000013</v>
      </c>
      <c r="P15" s="5">
        <f t="shared" si="0"/>
        <v>0.5882352941176473</v>
      </c>
      <c r="Q15" s="5">
        <v>0.08</v>
      </c>
      <c r="R15" s="6">
        <f t="shared" si="1"/>
        <v>6.4152000000000022</v>
      </c>
      <c r="S15" s="7">
        <v>10</v>
      </c>
      <c r="T15" s="8">
        <f t="shared" si="2"/>
        <v>64.152000000000015</v>
      </c>
      <c r="U15" s="5">
        <v>0.09</v>
      </c>
      <c r="V15" s="9">
        <f t="shared" si="3"/>
        <v>5.7736800000000015</v>
      </c>
      <c r="W15" s="4">
        <v>7.83</v>
      </c>
      <c r="X15" s="4">
        <f t="shared" si="4"/>
        <v>66.208320000000015</v>
      </c>
      <c r="Y15" s="58"/>
      <c r="AA15" t="b">
        <f>AND('Sales Filter'!H15= "BOBBY CHAVEZ", YEAR('Sales Filter'!B15 ) = 2015)</f>
        <v>0</v>
      </c>
    </row>
    <row r="16" spans="1:28" ht="15.75" customHeight="1">
      <c r="A16" s="2" t="s">
        <v>76</v>
      </c>
      <c r="B16" s="3">
        <v>41617</v>
      </c>
      <c r="C16" s="2" t="s">
        <v>77</v>
      </c>
      <c r="D16" s="2" t="s">
        <v>78</v>
      </c>
      <c r="E16" s="2" t="s">
        <v>48</v>
      </c>
      <c r="F16" s="2" t="s">
        <v>49</v>
      </c>
      <c r="G16" s="2" t="s">
        <v>79</v>
      </c>
      <c r="H16" s="2" t="s">
        <v>70</v>
      </c>
      <c r="I16" s="2" t="s">
        <v>42</v>
      </c>
      <c r="J16" s="2" t="s">
        <v>35</v>
      </c>
      <c r="K16" s="2" t="s">
        <v>54</v>
      </c>
      <c r="L16" s="2" t="s">
        <v>33</v>
      </c>
      <c r="M16" s="3">
        <v>41626</v>
      </c>
      <c r="N16" s="4">
        <v>5.8630000000000004</v>
      </c>
      <c r="O16" s="4">
        <v>9.4600000000000009</v>
      </c>
      <c r="P16" s="5">
        <f t="shared" si="0"/>
        <v>0.61350844277673544</v>
      </c>
      <c r="Q16" s="5">
        <v>0.08</v>
      </c>
      <c r="R16" s="6">
        <f t="shared" si="1"/>
        <v>10.216800000000001</v>
      </c>
      <c r="S16" s="7">
        <v>8</v>
      </c>
      <c r="T16" s="8">
        <f t="shared" si="2"/>
        <v>81.734400000000008</v>
      </c>
      <c r="U16" s="5">
        <v>0.05</v>
      </c>
      <c r="V16" s="9">
        <f t="shared" si="3"/>
        <v>4.0867200000000006</v>
      </c>
      <c r="W16" s="4">
        <v>6.24</v>
      </c>
      <c r="X16" s="4">
        <f t="shared" si="4"/>
        <v>83.887680000000003</v>
      </c>
      <c r="Y16" s="58"/>
      <c r="AA16" t="b">
        <f>AND('Sales Filter'!H16= "BOBBY CHAVEZ", YEAR('Sales Filter'!B16 ) = 2015)</f>
        <v>0</v>
      </c>
    </row>
    <row r="17" spans="1:27" ht="15.75" customHeight="1">
      <c r="A17" s="2" t="s">
        <v>80</v>
      </c>
      <c r="B17" s="3">
        <v>41617</v>
      </c>
      <c r="C17" s="2" t="s">
        <v>77</v>
      </c>
      <c r="D17" s="2" t="s">
        <v>78</v>
      </c>
      <c r="E17" s="2" t="s">
        <v>48</v>
      </c>
      <c r="F17" s="2" t="s">
        <v>49</v>
      </c>
      <c r="G17" s="2" t="s">
        <v>79</v>
      </c>
      <c r="H17" s="2" t="s">
        <v>70</v>
      </c>
      <c r="I17" s="2" t="s">
        <v>42</v>
      </c>
      <c r="J17" s="2" t="s">
        <v>35</v>
      </c>
      <c r="K17" s="2" t="s">
        <v>36</v>
      </c>
      <c r="L17" s="2" t="s">
        <v>33</v>
      </c>
      <c r="M17" s="3">
        <v>41628</v>
      </c>
      <c r="N17" s="4">
        <v>2.5190000000000001</v>
      </c>
      <c r="O17" s="4">
        <v>3.9380000000000006</v>
      </c>
      <c r="P17" s="5">
        <f t="shared" si="0"/>
        <v>0.56331877729257662</v>
      </c>
      <c r="Q17" s="5">
        <v>0.08</v>
      </c>
      <c r="R17" s="6">
        <f t="shared" si="1"/>
        <v>4.2530400000000013</v>
      </c>
      <c r="S17" s="7">
        <v>32</v>
      </c>
      <c r="T17" s="8">
        <f t="shared" si="2"/>
        <v>136.09728000000004</v>
      </c>
      <c r="U17" s="5">
        <v>0.02</v>
      </c>
      <c r="V17" s="9">
        <f t="shared" si="3"/>
        <v>2.7219456000000011</v>
      </c>
      <c r="W17" s="4">
        <v>1.68</v>
      </c>
      <c r="X17" s="4">
        <f t="shared" si="4"/>
        <v>135.05533440000005</v>
      </c>
      <c r="Y17" s="58"/>
      <c r="AA17" t="b">
        <f>AND('Sales Filter'!H17= "BOBBY CHAVEZ", YEAR('Sales Filter'!B17 ) = 2015)</f>
        <v>0</v>
      </c>
    </row>
    <row r="18" spans="1:27" ht="15.75" customHeight="1">
      <c r="A18" s="2" t="s">
        <v>81</v>
      </c>
      <c r="B18" s="3">
        <v>41641</v>
      </c>
      <c r="C18" s="2" t="s">
        <v>82</v>
      </c>
      <c r="D18" s="2" t="s">
        <v>83</v>
      </c>
      <c r="E18" s="2" t="s">
        <v>27</v>
      </c>
      <c r="F18" s="2" t="s">
        <v>27</v>
      </c>
      <c r="G18" s="2" t="s">
        <v>58</v>
      </c>
      <c r="H18" s="2" t="s">
        <v>84</v>
      </c>
      <c r="I18" s="2" t="s">
        <v>60</v>
      </c>
      <c r="J18" s="2" t="s">
        <v>35</v>
      </c>
      <c r="K18" s="2" t="s">
        <v>54</v>
      </c>
      <c r="L18" s="2" t="s">
        <v>33</v>
      </c>
      <c r="M18" s="3">
        <v>41650</v>
      </c>
      <c r="N18" s="4">
        <v>3.8720000000000003</v>
      </c>
      <c r="O18" s="4">
        <v>6.1380000000000008</v>
      </c>
      <c r="P18" s="5">
        <f t="shared" si="0"/>
        <v>0.58522727272727282</v>
      </c>
      <c r="Q18" s="5">
        <v>0.08</v>
      </c>
      <c r="R18" s="6">
        <f t="shared" si="1"/>
        <v>6.6290400000000016</v>
      </c>
      <c r="S18" s="7">
        <v>51</v>
      </c>
      <c r="T18" s="8">
        <f t="shared" si="2"/>
        <v>338.08104000000009</v>
      </c>
      <c r="U18" s="5">
        <v>0.03</v>
      </c>
      <c r="V18" s="9">
        <f t="shared" si="3"/>
        <v>10.142431200000003</v>
      </c>
      <c r="W18" s="4">
        <v>3.04</v>
      </c>
      <c r="X18" s="4">
        <f t="shared" si="4"/>
        <v>330.97860880000013</v>
      </c>
      <c r="Y18" s="58"/>
      <c r="AA18" t="b">
        <f>AND('Sales Filter'!H18= "BOBBY CHAVEZ", YEAR('Sales Filter'!B18 ) = 2015)</f>
        <v>0</v>
      </c>
    </row>
    <row r="19" spans="1:27" ht="15.75" customHeight="1">
      <c r="A19" s="10" t="s">
        <v>85</v>
      </c>
      <c r="B19" s="11">
        <v>41641</v>
      </c>
      <c r="C19" s="10" t="s">
        <v>82</v>
      </c>
      <c r="D19" s="10" t="s">
        <v>83</v>
      </c>
      <c r="E19" s="10" t="s">
        <v>27</v>
      </c>
      <c r="F19" s="10" t="s">
        <v>27</v>
      </c>
      <c r="G19" s="10" t="s">
        <v>58</v>
      </c>
      <c r="H19" s="10" t="s">
        <v>84</v>
      </c>
      <c r="I19" s="10" t="s">
        <v>60</v>
      </c>
      <c r="J19" s="10" t="s">
        <v>35</v>
      </c>
      <c r="K19" s="10" t="s">
        <v>54</v>
      </c>
      <c r="L19" s="10" t="s">
        <v>33</v>
      </c>
      <c r="M19" s="11">
        <v>41649</v>
      </c>
      <c r="N19" s="12">
        <v>24.398000000000003</v>
      </c>
      <c r="O19" s="12">
        <v>59.510000000000005</v>
      </c>
      <c r="P19" s="13">
        <f t="shared" si="0"/>
        <v>1.4391343552750224</v>
      </c>
      <c r="Q19" s="13">
        <v>0.08</v>
      </c>
      <c r="R19" s="14">
        <f t="shared" si="1"/>
        <v>64.270800000000008</v>
      </c>
      <c r="S19" s="15">
        <v>44</v>
      </c>
      <c r="T19" s="16">
        <f t="shared" si="2"/>
        <v>2827.9152000000004</v>
      </c>
      <c r="U19" s="13">
        <v>0.03</v>
      </c>
      <c r="V19" s="17">
        <f t="shared" si="3"/>
        <v>84.837456000000003</v>
      </c>
      <c r="W19" s="12">
        <v>20.04</v>
      </c>
      <c r="X19" s="12">
        <f t="shared" si="4"/>
        <v>2763.1177440000001</v>
      </c>
      <c r="Y19" s="59"/>
      <c r="AA19" t="b">
        <f>AND('Sales Filter'!H19= "BOBBY CHAVEZ", YEAR('Sales Filter'!B19 ) = 2015)</f>
        <v>0</v>
      </c>
    </row>
    <row r="20" spans="1:27" ht="14.5">
      <c r="A20" s="2" t="s">
        <v>86</v>
      </c>
      <c r="B20" s="3">
        <v>41647</v>
      </c>
      <c r="C20" s="2" t="s">
        <v>87</v>
      </c>
      <c r="D20" s="2" t="s">
        <v>88</v>
      </c>
      <c r="E20" s="2" t="s">
        <v>27</v>
      </c>
      <c r="F20" s="2" t="s">
        <v>27</v>
      </c>
      <c r="G20" s="2" t="s">
        <v>79</v>
      </c>
      <c r="H20" s="2" t="s">
        <v>89</v>
      </c>
      <c r="I20" s="2" t="s">
        <v>30</v>
      </c>
      <c r="J20" s="2" t="s">
        <v>35</v>
      </c>
      <c r="K20" s="2" t="s">
        <v>54</v>
      </c>
      <c r="L20" s="2" t="s">
        <v>43</v>
      </c>
      <c r="M20" s="3">
        <v>41654</v>
      </c>
      <c r="N20" s="4">
        <v>3.74</v>
      </c>
      <c r="O20" s="4">
        <v>5.9400000000000013</v>
      </c>
      <c r="P20" s="5">
        <f t="shared" si="0"/>
        <v>0.5882352941176473</v>
      </c>
      <c r="Q20" s="5">
        <v>0.08</v>
      </c>
      <c r="R20" s="6">
        <f t="shared" si="1"/>
        <v>6.4152000000000022</v>
      </c>
      <c r="S20" s="7">
        <v>11</v>
      </c>
      <c r="T20" s="8">
        <f t="shared" si="2"/>
        <v>70.567200000000028</v>
      </c>
      <c r="U20" s="5">
        <v>9.9999999999999992E-2</v>
      </c>
      <c r="V20" s="9">
        <f t="shared" si="3"/>
        <v>7.0567200000000021</v>
      </c>
      <c r="W20" s="4">
        <v>7.83</v>
      </c>
      <c r="X20" s="4">
        <f t="shared" si="4"/>
        <v>71.340480000000028</v>
      </c>
      <c r="Y20" s="58"/>
      <c r="AA20" t="b">
        <f>AND('Sales Filter'!H20= "BOBBY CHAVEZ", YEAR('Sales Filter'!B20 ) = 2015)</f>
        <v>0</v>
      </c>
    </row>
    <row r="21" spans="1:27" ht="14.5">
      <c r="A21" s="2" t="s">
        <v>90</v>
      </c>
      <c r="B21" s="3">
        <v>41647</v>
      </c>
      <c r="C21" s="2" t="s">
        <v>87</v>
      </c>
      <c r="D21" s="2" t="s">
        <v>88</v>
      </c>
      <c r="E21" s="2" t="s">
        <v>27</v>
      </c>
      <c r="F21" s="2" t="s">
        <v>27</v>
      </c>
      <c r="G21" s="2" t="s">
        <v>79</v>
      </c>
      <c r="H21" s="2" t="s">
        <v>89</v>
      </c>
      <c r="I21" s="2" t="s">
        <v>30</v>
      </c>
      <c r="J21" s="2" t="s">
        <v>35</v>
      </c>
      <c r="K21" s="2" t="s">
        <v>32</v>
      </c>
      <c r="L21" s="2" t="s">
        <v>33</v>
      </c>
      <c r="M21" s="3">
        <v>41655</v>
      </c>
      <c r="N21" s="4">
        <v>1.034</v>
      </c>
      <c r="O21" s="4">
        <v>2.2880000000000003</v>
      </c>
      <c r="P21" s="5">
        <f t="shared" si="0"/>
        <v>1.2127659574468086</v>
      </c>
      <c r="Q21" s="5">
        <v>0.08</v>
      </c>
      <c r="R21" s="6">
        <f t="shared" si="1"/>
        <v>2.4710400000000003</v>
      </c>
      <c r="S21" s="7">
        <v>45</v>
      </c>
      <c r="T21" s="8">
        <f t="shared" si="2"/>
        <v>111.19680000000001</v>
      </c>
      <c r="U21" s="5">
        <v>6.0000000000000005E-2</v>
      </c>
      <c r="V21" s="9">
        <f t="shared" si="3"/>
        <v>6.6718080000000013</v>
      </c>
      <c r="W21" s="4">
        <v>2.61</v>
      </c>
      <c r="X21" s="4">
        <f t="shared" si="4"/>
        <v>107.13499200000001</v>
      </c>
      <c r="Y21" s="58"/>
      <c r="AA21" t="b">
        <f>AND('Sales Filter'!H21= "BOBBY CHAVEZ", YEAR('Sales Filter'!B21 ) = 2015)</f>
        <v>0</v>
      </c>
    </row>
    <row r="22" spans="1:27" ht="14.5">
      <c r="A22" s="2" t="s">
        <v>91</v>
      </c>
      <c r="B22" s="3">
        <v>41675</v>
      </c>
      <c r="C22" s="2" t="s">
        <v>92</v>
      </c>
      <c r="D22" s="2" t="s">
        <v>93</v>
      </c>
      <c r="E22" s="2" t="s">
        <v>48</v>
      </c>
      <c r="F22" s="2" t="s">
        <v>49</v>
      </c>
      <c r="G22" s="2" t="s">
        <v>28</v>
      </c>
      <c r="H22" s="2" t="s">
        <v>70</v>
      </c>
      <c r="I22" s="2" t="s">
        <v>42</v>
      </c>
      <c r="J22" s="2" t="s">
        <v>31</v>
      </c>
      <c r="K22" s="2" t="s">
        <v>94</v>
      </c>
      <c r="L22" s="2" t="s">
        <v>33</v>
      </c>
      <c r="M22" s="3">
        <v>41691</v>
      </c>
      <c r="N22" s="4">
        <v>415.78900000000004</v>
      </c>
      <c r="O22" s="4">
        <v>659.98900000000003</v>
      </c>
      <c r="P22" s="5">
        <f t="shared" si="0"/>
        <v>0.58731712479166109</v>
      </c>
      <c r="Q22" s="5">
        <v>0.08</v>
      </c>
      <c r="R22" s="6">
        <f t="shared" si="1"/>
        <v>712.78812000000005</v>
      </c>
      <c r="S22" s="7">
        <v>50</v>
      </c>
      <c r="T22" s="8">
        <f t="shared" si="2"/>
        <v>35639.406000000003</v>
      </c>
      <c r="U22" s="5">
        <v>0.09</v>
      </c>
      <c r="V22" s="9">
        <f t="shared" si="3"/>
        <v>3207.5465400000003</v>
      </c>
      <c r="W22" s="4">
        <v>24.54</v>
      </c>
      <c r="X22" s="4">
        <f t="shared" si="4"/>
        <v>32456.399460000004</v>
      </c>
      <c r="Y22" s="58"/>
      <c r="AA22" t="b">
        <f>AND('Sales Filter'!H22= "BOBBY CHAVEZ", YEAR('Sales Filter'!B22 ) = 2015)</f>
        <v>0</v>
      </c>
    </row>
    <row r="23" spans="1:27" ht="14.5">
      <c r="A23" s="2" t="s">
        <v>95</v>
      </c>
      <c r="B23" s="3">
        <v>41675</v>
      </c>
      <c r="C23" s="2" t="s">
        <v>92</v>
      </c>
      <c r="D23" s="2" t="s">
        <v>93</v>
      </c>
      <c r="E23" s="2" t="s">
        <v>48</v>
      </c>
      <c r="F23" s="2" t="s">
        <v>49</v>
      </c>
      <c r="G23" s="2" t="s">
        <v>28</v>
      </c>
      <c r="H23" s="2" t="s">
        <v>70</v>
      </c>
      <c r="I23" s="2" t="s">
        <v>42</v>
      </c>
      <c r="J23" s="2" t="s">
        <v>35</v>
      </c>
      <c r="K23" s="2" t="s">
        <v>36</v>
      </c>
      <c r="L23" s="2" t="s">
        <v>43</v>
      </c>
      <c r="M23" s="3">
        <v>41687</v>
      </c>
      <c r="N23" s="4">
        <v>2.8490000000000002</v>
      </c>
      <c r="O23" s="4">
        <v>4.3780000000000001</v>
      </c>
      <c r="P23" s="5">
        <f t="shared" si="0"/>
        <v>0.53667953667953661</v>
      </c>
      <c r="Q23" s="5">
        <v>0.08</v>
      </c>
      <c r="R23" s="6">
        <f t="shared" si="1"/>
        <v>4.7282400000000004</v>
      </c>
      <c r="S23" s="7">
        <v>13</v>
      </c>
      <c r="T23" s="8">
        <f t="shared" si="2"/>
        <v>61.467120000000008</v>
      </c>
      <c r="U23" s="5">
        <v>0.11</v>
      </c>
      <c r="V23" s="9">
        <f t="shared" si="3"/>
        <v>6.7613832000000009</v>
      </c>
      <c r="W23" s="4">
        <v>3.02</v>
      </c>
      <c r="X23" s="4">
        <f t="shared" si="4"/>
        <v>57.725736800000014</v>
      </c>
      <c r="Y23" s="58"/>
      <c r="AA23" t="b">
        <f>AND('Sales Filter'!H23= "BOBBY CHAVEZ", YEAR('Sales Filter'!B23 ) = 2015)</f>
        <v>0</v>
      </c>
    </row>
    <row r="24" spans="1:27" ht="14.5">
      <c r="A24" s="2" t="s">
        <v>96</v>
      </c>
      <c r="B24" s="3">
        <v>41763</v>
      </c>
      <c r="C24" s="2" t="s">
        <v>97</v>
      </c>
      <c r="D24" s="2" t="s">
        <v>98</v>
      </c>
      <c r="E24" s="2" t="s">
        <v>27</v>
      </c>
      <c r="F24" s="2" t="s">
        <v>27</v>
      </c>
      <c r="G24" s="2" t="s">
        <v>79</v>
      </c>
      <c r="H24" s="2" t="s">
        <v>29</v>
      </c>
      <c r="I24" s="2" t="s">
        <v>51</v>
      </c>
      <c r="J24" s="2" t="s">
        <v>35</v>
      </c>
      <c r="K24" s="2" t="s">
        <v>54</v>
      </c>
      <c r="L24" s="2" t="s">
        <v>33</v>
      </c>
      <c r="M24" s="3">
        <v>41772</v>
      </c>
      <c r="N24" s="4">
        <v>2.4859999999999998</v>
      </c>
      <c r="O24" s="4">
        <v>3.9380000000000006</v>
      </c>
      <c r="P24" s="5">
        <f t="shared" si="0"/>
        <v>0.58407079646017734</v>
      </c>
      <c r="Q24" s="5">
        <v>0.08</v>
      </c>
      <c r="R24" s="6">
        <f t="shared" si="1"/>
        <v>4.2530400000000013</v>
      </c>
      <c r="S24" s="7">
        <v>27</v>
      </c>
      <c r="T24" s="8">
        <f t="shared" si="2"/>
        <v>114.83208000000003</v>
      </c>
      <c r="U24" s="5">
        <v>0.01</v>
      </c>
      <c r="V24" s="9">
        <f t="shared" si="3"/>
        <v>1.1483208000000003</v>
      </c>
      <c r="W24" s="4">
        <v>5.52</v>
      </c>
      <c r="X24" s="4">
        <f t="shared" si="4"/>
        <v>119.20375920000004</v>
      </c>
      <c r="Y24" s="58"/>
      <c r="AA24" t="b">
        <f>AND('Sales Filter'!H24= "BOBBY CHAVEZ", YEAR('Sales Filter'!B24 ) = 2015)</f>
        <v>0</v>
      </c>
    </row>
    <row r="25" spans="1:27" ht="14.5">
      <c r="A25" s="18" t="s">
        <v>99</v>
      </c>
      <c r="B25" s="19">
        <v>41763</v>
      </c>
      <c r="C25" s="18" t="s">
        <v>97</v>
      </c>
      <c r="D25" s="18" t="s">
        <v>98</v>
      </c>
      <c r="E25" s="18" t="s">
        <v>27</v>
      </c>
      <c r="F25" s="18" t="s">
        <v>27</v>
      </c>
      <c r="G25" s="18" t="s">
        <v>79</v>
      </c>
      <c r="H25" s="18" t="s">
        <v>29</v>
      </c>
      <c r="I25" s="18" t="s">
        <v>51</v>
      </c>
      <c r="J25" s="18" t="s">
        <v>35</v>
      </c>
      <c r="K25" s="18" t="s">
        <v>36</v>
      </c>
      <c r="L25" s="18" t="s">
        <v>33</v>
      </c>
      <c r="M25" s="19">
        <v>41772</v>
      </c>
      <c r="N25" s="20">
        <v>0.95700000000000007</v>
      </c>
      <c r="O25" s="20">
        <v>1.9910000000000003</v>
      </c>
      <c r="P25" s="21">
        <f t="shared" si="0"/>
        <v>1.0804597701149428</v>
      </c>
      <c r="Q25" s="21">
        <v>0.08</v>
      </c>
      <c r="R25" s="22">
        <f t="shared" si="1"/>
        <v>2.1502800000000004</v>
      </c>
      <c r="S25" s="23">
        <v>47</v>
      </c>
      <c r="T25" s="24">
        <f t="shared" si="2"/>
        <v>101.06316000000002</v>
      </c>
      <c r="U25" s="21">
        <v>0.09</v>
      </c>
      <c r="V25" s="25">
        <f t="shared" si="3"/>
        <v>9.0956844000000014</v>
      </c>
      <c r="W25" s="20">
        <v>0.8</v>
      </c>
      <c r="X25" s="20">
        <f t="shared" si="4"/>
        <v>92.767475600000026</v>
      </c>
      <c r="Y25" s="60"/>
      <c r="AA25" t="b">
        <f>AND('Sales Filter'!H25= "BOBBY CHAVEZ", YEAR('Sales Filter'!B25 ) = 2015)</f>
        <v>0</v>
      </c>
    </row>
    <row r="26" spans="1:27" ht="14.5">
      <c r="A26" s="2" t="s">
        <v>100</v>
      </c>
      <c r="B26" s="3">
        <v>41817</v>
      </c>
      <c r="C26" s="2" t="s">
        <v>101</v>
      </c>
      <c r="D26" s="2" t="s">
        <v>102</v>
      </c>
      <c r="E26" s="2" t="s">
        <v>27</v>
      </c>
      <c r="F26" s="2" t="s">
        <v>27</v>
      </c>
      <c r="G26" s="2" t="s">
        <v>79</v>
      </c>
      <c r="H26" s="2" t="s">
        <v>103</v>
      </c>
      <c r="I26" s="2" t="s">
        <v>51</v>
      </c>
      <c r="J26" s="2" t="s">
        <v>35</v>
      </c>
      <c r="K26" s="2" t="s">
        <v>54</v>
      </c>
      <c r="L26" s="2" t="s">
        <v>33</v>
      </c>
      <c r="M26" s="3">
        <v>41825</v>
      </c>
      <c r="N26" s="4">
        <v>4.9830000000000005</v>
      </c>
      <c r="O26" s="4">
        <v>8.0300000000000011</v>
      </c>
      <c r="P26" s="5">
        <f t="shared" si="0"/>
        <v>0.61147902869757176</v>
      </c>
      <c r="Q26" s="5">
        <v>0.08</v>
      </c>
      <c r="R26" s="6">
        <f t="shared" si="1"/>
        <v>8.6724000000000014</v>
      </c>
      <c r="S26" s="7">
        <v>52</v>
      </c>
      <c r="T26" s="8">
        <f t="shared" si="2"/>
        <v>450.96480000000008</v>
      </c>
      <c r="U26" s="5">
        <v>0.03</v>
      </c>
      <c r="V26" s="9">
        <f t="shared" si="3"/>
        <v>13.528944000000003</v>
      </c>
      <c r="W26" s="4">
        <v>7.77</v>
      </c>
      <c r="X26" s="4">
        <f t="shared" si="4"/>
        <v>445.20585600000004</v>
      </c>
      <c r="Y26" s="58"/>
      <c r="AA26" t="b">
        <f>AND('Sales Filter'!H26= "BOBBY CHAVEZ", YEAR('Sales Filter'!B26 ) = 2015)</f>
        <v>0</v>
      </c>
    </row>
    <row r="27" spans="1:27" ht="14.5">
      <c r="A27" s="2" t="s">
        <v>104</v>
      </c>
      <c r="B27" s="3">
        <v>41817</v>
      </c>
      <c r="C27" s="2" t="s">
        <v>101</v>
      </c>
      <c r="D27" s="2" t="s">
        <v>102</v>
      </c>
      <c r="E27" s="2" t="s">
        <v>27</v>
      </c>
      <c r="F27" s="2" t="s">
        <v>27</v>
      </c>
      <c r="G27" s="2" t="s">
        <v>79</v>
      </c>
      <c r="H27" s="2" t="s">
        <v>103</v>
      </c>
      <c r="I27" s="2" t="s">
        <v>51</v>
      </c>
      <c r="J27" s="2" t="s">
        <v>35</v>
      </c>
      <c r="K27" s="2" t="s">
        <v>36</v>
      </c>
      <c r="L27" s="2" t="s">
        <v>33</v>
      </c>
      <c r="M27" s="3">
        <v>41825</v>
      </c>
      <c r="N27" s="4">
        <v>1.6830000000000003</v>
      </c>
      <c r="O27" s="4">
        <v>2.7170000000000005</v>
      </c>
      <c r="P27" s="5">
        <f t="shared" si="0"/>
        <v>0.6143790849673203</v>
      </c>
      <c r="Q27" s="5">
        <v>0.08</v>
      </c>
      <c r="R27" s="6">
        <f t="shared" si="1"/>
        <v>2.9343600000000007</v>
      </c>
      <c r="S27" s="7">
        <v>45</v>
      </c>
      <c r="T27" s="8">
        <f t="shared" si="2"/>
        <v>132.04620000000003</v>
      </c>
      <c r="U27" s="5">
        <v>0.03</v>
      </c>
      <c r="V27" s="9">
        <f t="shared" si="3"/>
        <v>3.9613860000000005</v>
      </c>
      <c r="W27" s="4">
        <v>1.07</v>
      </c>
      <c r="X27" s="4">
        <f t="shared" si="4"/>
        <v>129.15481400000002</v>
      </c>
      <c r="Y27" s="58"/>
      <c r="AA27" t="b">
        <f>AND('Sales Filter'!H27= "BOBBY CHAVEZ", YEAR('Sales Filter'!B27 ) = 2015)</f>
        <v>0</v>
      </c>
    </row>
    <row r="28" spans="1:27" ht="14.5">
      <c r="A28" s="2" t="s">
        <v>105</v>
      </c>
      <c r="B28" s="3">
        <v>41836</v>
      </c>
      <c r="C28" s="2" t="s">
        <v>106</v>
      </c>
      <c r="D28" s="2" t="s">
        <v>107</v>
      </c>
      <c r="E28" s="2" t="s">
        <v>27</v>
      </c>
      <c r="F28" s="2" t="s">
        <v>27</v>
      </c>
      <c r="G28" s="2" t="s">
        <v>58</v>
      </c>
      <c r="H28" s="2" t="s">
        <v>41</v>
      </c>
      <c r="I28" s="2" t="s">
        <v>42</v>
      </c>
      <c r="J28" s="2" t="s">
        <v>35</v>
      </c>
      <c r="K28" s="2" t="s">
        <v>36</v>
      </c>
      <c r="L28" s="2" t="s">
        <v>33</v>
      </c>
      <c r="M28" s="3">
        <v>41845</v>
      </c>
      <c r="N28" s="4">
        <v>1.0120000000000002</v>
      </c>
      <c r="O28" s="4">
        <v>1.9910000000000003</v>
      </c>
      <c r="P28" s="5">
        <f t="shared" si="0"/>
        <v>0.96739130434782594</v>
      </c>
      <c r="Q28" s="5">
        <v>0.08</v>
      </c>
      <c r="R28" s="6">
        <f t="shared" si="1"/>
        <v>2.1502800000000004</v>
      </c>
      <c r="S28" s="7">
        <v>10</v>
      </c>
      <c r="T28" s="8">
        <f t="shared" si="2"/>
        <v>21.502800000000004</v>
      </c>
      <c r="U28" s="5">
        <v>6.0000000000000005E-2</v>
      </c>
      <c r="V28" s="9">
        <f t="shared" si="3"/>
        <v>1.2901680000000004</v>
      </c>
      <c r="W28" s="4">
        <v>1.61</v>
      </c>
      <c r="X28" s="4">
        <f t="shared" si="4"/>
        <v>21.822632000000002</v>
      </c>
      <c r="Y28" s="58"/>
      <c r="AA28" t="b">
        <f>AND('Sales Filter'!H28= "BOBBY CHAVEZ", YEAR('Sales Filter'!B28 ) = 2015)</f>
        <v>0</v>
      </c>
    </row>
    <row r="29" spans="1:27" ht="14.5">
      <c r="A29" s="2" t="s">
        <v>108</v>
      </c>
      <c r="B29" s="3">
        <v>41836</v>
      </c>
      <c r="C29" s="2" t="s">
        <v>106</v>
      </c>
      <c r="D29" s="2" t="s">
        <v>107</v>
      </c>
      <c r="E29" s="2" t="s">
        <v>27</v>
      </c>
      <c r="F29" s="2" t="s">
        <v>27</v>
      </c>
      <c r="G29" s="2" t="s">
        <v>58</v>
      </c>
      <c r="H29" s="2" t="s">
        <v>41</v>
      </c>
      <c r="I29" s="2" t="s">
        <v>42</v>
      </c>
      <c r="J29" s="2" t="s">
        <v>35</v>
      </c>
      <c r="K29" s="2" t="s">
        <v>36</v>
      </c>
      <c r="L29" s="2" t="s">
        <v>33</v>
      </c>
      <c r="M29" s="3">
        <v>41850</v>
      </c>
      <c r="N29" s="4">
        <v>2.09</v>
      </c>
      <c r="O29" s="4">
        <v>3.6080000000000001</v>
      </c>
      <c r="P29" s="5">
        <f t="shared" si="0"/>
        <v>0.72631578947368436</v>
      </c>
      <c r="Q29" s="5">
        <v>0.08</v>
      </c>
      <c r="R29" s="6">
        <f t="shared" si="1"/>
        <v>3.8966400000000005</v>
      </c>
      <c r="S29" s="7">
        <v>43</v>
      </c>
      <c r="T29" s="8">
        <f t="shared" si="2"/>
        <v>167.55552000000003</v>
      </c>
      <c r="U29" s="5">
        <v>6.0000000000000005E-2</v>
      </c>
      <c r="V29" s="9">
        <f t="shared" si="3"/>
        <v>10.053331200000002</v>
      </c>
      <c r="W29" s="4">
        <v>2</v>
      </c>
      <c r="X29" s="4">
        <f t="shared" si="4"/>
        <v>159.50218880000003</v>
      </c>
      <c r="Y29" s="58"/>
      <c r="AA29" t="b">
        <f>AND('Sales Filter'!H29= "BOBBY CHAVEZ", YEAR('Sales Filter'!B29 ) = 2015)</f>
        <v>0</v>
      </c>
    </row>
    <row r="30" spans="1:27" ht="14.5">
      <c r="A30" s="2" t="s">
        <v>109</v>
      </c>
      <c r="B30" s="3">
        <v>41844</v>
      </c>
      <c r="C30" s="2" t="s">
        <v>110</v>
      </c>
      <c r="D30" s="2" t="s">
        <v>111</v>
      </c>
      <c r="E30" s="2" t="s">
        <v>27</v>
      </c>
      <c r="F30" s="2" t="s">
        <v>27</v>
      </c>
      <c r="G30" s="2" t="s">
        <v>79</v>
      </c>
      <c r="H30" s="2" t="s">
        <v>112</v>
      </c>
      <c r="I30" s="2" t="s">
        <v>42</v>
      </c>
      <c r="J30" s="2" t="s">
        <v>31</v>
      </c>
      <c r="K30" s="2" t="s">
        <v>94</v>
      </c>
      <c r="L30" s="2" t="s">
        <v>33</v>
      </c>
      <c r="M30" s="3">
        <v>41860</v>
      </c>
      <c r="N30" s="4">
        <v>415.78900000000004</v>
      </c>
      <c r="O30" s="4">
        <v>659.98900000000003</v>
      </c>
      <c r="P30" s="5">
        <f t="shared" si="0"/>
        <v>0.58731712479166109</v>
      </c>
      <c r="Q30" s="5">
        <v>0.08</v>
      </c>
      <c r="R30" s="6">
        <f t="shared" si="1"/>
        <v>712.78812000000005</v>
      </c>
      <c r="S30" s="7">
        <v>27</v>
      </c>
      <c r="T30" s="8">
        <f t="shared" si="2"/>
        <v>19245.27924</v>
      </c>
      <c r="U30" s="5">
        <v>0.08</v>
      </c>
      <c r="V30" s="9">
        <f t="shared" si="3"/>
        <v>1539.6223391999999</v>
      </c>
      <c r="W30" s="4">
        <v>24.54</v>
      </c>
      <c r="X30" s="4">
        <f t="shared" si="4"/>
        <v>17730.196900800001</v>
      </c>
      <c r="Y30" s="58"/>
      <c r="AA30" t="b">
        <f>AND('Sales Filter'!H30= "BOBBY CHAVEZ", YEAR('Sales Filter'!B30 ) = 2015)</f>
        <v>0</v>
      </c>
    </row>
    <row r="31" spans="1:27" ht="14.5">
      <c r="A31" s="2" t="s">
        <v>113</v>
      </c>
      <c r="B31" s="3">
        <v>41844</v>
      </c>
      <c r="C31" s="2" t="s">
        <v>110</v>
      </c>
      <c r="D31" s="2" t="s">
        <v>111</v>
      </c>
      <c r="E31" s="2" t="s">
        <v>27</v>
      </c>
      <c r="F31" s="2" t="s">
        <v>27</v>
      </c>
      <c r="G31" s="2" t="s">
        <v>79</v>
      </c>
      <c r="H31" s="2" t="s">
        <v>112</v>
      </c>
      <c r="I31" s="2" t="s">
        <v>42</v>
      </c>
      <c r="J31" s="2" t="s">
        <v>35</v>
      </c>
      <c r="K31" s="2" t="s">
        <v>36</v>
      </c>
      <c r="L31" s="2" t="s">
        <v>33</v>
      </c>
      <c r="M31" s="3">
        <v>41858</v>
      </c>
      <c r="N31" s="4">
        <v>1.7600000000000002</v>
      </c>
      <c r="O31" s="4">
        <v>2.8820000000000006</v>
      </c>
      <c r="P31" s="5">
        <f t="shared" si="0"/>
        <v>0.63750000000000007</v>
      </c>
      <c r="Q31" s="5">
        <v>0.08</v>
      </c>
      <c r="R31" s="6">
        <f t="shared" si="1"/>
        <v>3.1125600000000007</v>
      </c>
      <c r="S31" s="7">
        <v>12</v>
      </c>
      <c r="T31" s="8">
        <f t="shared" si="2"/>
        <v>37.35072000000001</v>
      </c>
      <c r="U31" s="5">
        <v>0.09</v>
      </c>
      <c r="V31" s="9">
        <f t="shared" si="3"/>
        <v>3.3615648000000009</v>
      </c>
      <c r="W31" s="4">
        <v>0.85000000000000009</v>
      </c>
      <c r="X31" s="4">
        <f t="shared" si="4"/>
        <v>34.839155200000008</v>
      </c>
      <c r="Y31" s="58"/>
      <c r="AA31" t="b">
        <f>AND('Sales Filter'!H31= "BOBBY CHAVEZ", YEAR('Sales Filter'!B31 ) = 2015)</f>
        <v>0</v>
      </c>
    </row>
    <row r="32" spans="1:27" ht="14.5">
      <c r="A32" s="2" t="s">
        <v>114</v>
      </c>
      <c r="B32" s="3">
        <v>41877</v>
      </c>
      <c r="C32" s="2" t="s">
        <v>115</v>
      </c>
      <c r="D32" s="2" t="s">
        <v>116</v>
      </c>
      <c r="E32" s="2" t="s">
        <v>48</v>
      </c>
      <c r="F32" s="2" t="s">
        <v>49</v>
      </c>
      <c r="G32" s="2" t="s">
        <v>28</v>
      </c>
      <c r="H32" s="2" t="s">
        <v>70</v>
      </c>
      <c r="I32" s="2" t="s">
        <v>117</v>
      </c>
      <c r="J32" s="2" t="s">
        <v>31</v>
      </c>
      <c r="K32" s="2" t="s">
        <v>118</v>
      </c>
      <c r="L32" s="2" t="s">
        <v>119</v>
      </c>
      <c r="M32" s="3">
        <v>41884</v>
      </c>
      <c r="N32" s="4">
        <v>306.88900000000001</v>
      </c>
      <c r="O32" s="4">
        <v>494.98900000000003</v>
      </c>
      <c r="P32" s="5">
        <f t="shared" si="0"/>
        <v>0.61292519445141413</v>
      </c>
      <c r="Q32" s="5">
        <v>0.08</v>
      </c>
      <c r="R32" s="6">
        <f t="shared" si="1"/>
        <v>534.58812000000012</v>
      </c>
      <c r="S32" s="7">
        <v>17</v>
      </c>
      <c r="T32" s="8">
        <f t="shared" si="2"/>
        <v>9087.9980400000022</v>
      </c>
      <c r="U32" s="5">
        <v>0.05</v>
      </c>
      <c r="V32" s="9">
        <f t="shared" si="3"/>
        <v>454.39990200000011</v>
      </c>
      <c r="W32" s="4">
        <v>49.05</v>
      </c>
      <c r="X32" s="4">
        <f t="shared" si="4"/>
        <v>8682.6481380000005</v>
      </c>
      <c r="Y32" s="58"/>
      <c r="AA32" t="b">
        <f>AND('Sales Filter'!H32= "BOBBY CHAVEZ", YEAR('Sales Filter'!B32 ) = 2015)</f>
        <v>0</v>
      </c>
    </row>
    <row r="33" spans="1:27" ht="14.5">
      <c r="A33" s="2" t="s">
        <v>120</v>
      </c>
      <c r="B33" s="3">
        <v>41877</v>
      </c>
      <c r="C33" s="2" t="s">
        <v>115</v>
      </c>
      <c r="D33" s="2" t="s">
        <v>116</v>
      </c>
      <c r="E33" s="2" t="s">
        <v>48</v>
      </c>
      <c r="F33" s="2" t="s">
        <v>49</v>
      </c>
      <c r="G33" s="2" t="s">
        <v>28</v>
      </c>
      <c r="H33" s="2" t="s">
        <v>70</v>
      </c>
      <c r="I33" s="2" t="s">
        <v>117</v>
      </c>
      <c r="J33" s="2" t="s">
        <v>35</v>
      </c>
      <c r="K33" s="2" t="s">
        <v>36</v>
      </c>
      <c r="L33" s="2" t="s">
        <v>33</v>
      </c>
      <c r="M33" s="3">
        <v>41885</v>
      </c>
      <c r="N33" s="4">
        <v>2.7720000000000002</v>
      </c>
      <c r="O33" s="4">
        <v>4.4000000000000004</v>
      </c>
      <c r="P33" s="5">
        <f t="shared" si="0"/>
        <v>0.58730158730158732</v>
      </c>
      <c r="Q33" s="5">
        <v>0.08</v>
      </c>
      <c r="R33" s="6">
        <f t="shared" si="1"/>
        <v>4.7520000000000007</v>
      </c>
      <c r="S33" s="7">
        <v>16</v>
      </c>
      <c r="T33" s="8">
        <f t="shared" si="2"/>
        <v>76.032000000000011</v>
      </c>
      <c r="U33" s="5">
        <v>6.9999999999999993E-2</v>
      </c>
      <c r="V33" s="9">
        <f t="shared" si="3"/>
        <v>5.3222399999999999</v>
      </c>
      <c r="W33" s="4">
        <v>1.35</v>
      </c>
      <c r="X33" s="4">
        <f t="shared" si="4"/>
        <v>72.059760000000011</v>
      </c>
      <c r="Y33" s="58"/>
      <c r="AA33" t="b">
        <f>AND('Sales Filter'!H33= "BOBBY CHAVEZ", YEAR('Sales Filter'!B33 ) = 2015)</f>
        <v>0</v>
      </c>
    </row>
    <row r="34" spans="1:27" ht="14.5">
      <c r="A34" s="2" t="s">
        <v>121</v>
      </c>
      <c r="B34" s="3">
        <v>41887</v>
      </c>
      <c r="C34" s="2" t="s">
        <v>122</v>
      </c>
      <c r="D34" s="2" t="s">
        <v>123</v>
      </c>
      <c r="E34" s="2" t="s">
        <v>27</v>
      </c>
      <c r="F34" s="2" t="s">
        <v>27</v>
      </c>
      <c r="G34" s="2" t="s">
        <v>79</v>
      </c>
      <c r="H34" s="2" t="s">
        <v>59</v>
      </c>
      <c r="I34" s="2" t="s">
        <v>51</v>
      </c>
      <c r="J34" s="2" t="s">
        <v>35</v>
      </c>
      <c r="K34" s="2" t="s">
        <v>54</v>
      </c>
      <c r="L34" s="2" t="s">
        <v>33</v>
      </c>
      <c r="M34" s="3">
        <v>41894</v>
      </c>
      <c r="N34" s="4">
        <v>1.298</v>
      </c>
      <c r="O34" s="4">
        <v>2.0680000000000001</v>
      </c>
      <c r="P34" s="5">
        <f t="shared" si="0"/>
        <v>0.59322033898305082</v>
      </c>
      <c r="Q34" s="5">
        <v>0.08</v>
      </c>
      <c r="R34" s="6">
        <f t="shared" si="1"/>
        <v>2.2334400000000003</v>
      </c>
      <c r="S34" s="7">
        <v>49</v>
      </c>
      <c r="T34" s="8">
        <f t="shared" si="2"/>
        <v>109.43856000000001</v>
      </c>
      <c r="U34" s="5">
        <v>6.9999999999999993E-2</v>
      </c>
      <c r="V34" s="9">
        <f t="shared" si="3"/>
        <v>7.6606991999999998</v>
      </c>
      <c r="W34" s="4">
        <v>1.54</v>
      </c>
      <c r="X34" s="4">
        <f t="shared" si="4"/>
        <v>103.31786080000002</v>
      </c>
      <c r="Y34" s="58"/>
      <c r="AA34" t="b">
        <f>AND('Sales Filter'!H34= "BOBBY CHAVEZ", YEAR('Sales Filter'!B34 ) = 2015)</f>
        <v>0</v>
      </c>
    </row>
    <row r="35" spans="1:27" ht="14.5">
      <c r="A35" s="2" t="s">
        <v>124</v>
      </c>
      <c r="B35" s="3">
        <v>41887</v>
      </c>
      <c r="C35" s="2" t="s">
        <v>122</v>
      </c>
      <c r="D35" s="2" t="s">
        <v>123</v>
      </c>
      <c r="E35" s="2" t="s">
        <v>27</v>
      </c>
      <c r="F35" s="2" t="s">
        <v>27</v>
      </c>
      <c r="G35" s="2" t="s">
        <v>79</v>
      </c>
      <c r="H35" s="2" t="s">
        <v>59</v>
      </c>
      <c r="I35" s="2" t="s">
        <v>51</v>
      </c>
      <c r="J35" s="2" t="s">
        <v>35</v>
      </c>
      <c r="K35" s="2" t="s">
        <v>36</v>
      </c>
      <c r="L35" s="2" t="s">
        <v>33</v>
      </c>
      <c r="M35" s="3">
        <v>41896</v>
      </c>
      <c r="N35" s="4">
        <v>1.4410000000000003</v>
      </c>
      <c r="O35" s="4">
        <v>3.1240000000000001</v>
      </c>
      <c r="P35" s="5">
        <f t="shared" si="0"/>
        <v>1.1679389312977095</v>
      </c>
      <c r="Q35" s="5">
        <v>0.08</v>
      </c>
      <c r="R35" s="6">
        <f t="shared" si="1"/>
        <v>3.3739200000000005</v>
      </c>
      <c r="S35" s="7">
        <v>41</v>
      </c>
      <c r="T35" s="8">
        <f t="shared" si="2"/>
        <v>138.33072000000001</v>
      </c>
      <c r="U35" s="5">
        <v>0.09</v>
      </c>
      <c r="V35" s="9">
        <f t="shared" si="3"/>
        <v>12.449764800000001</v>
      </c>
      <c r="W35" s="4">
        <v>0.98000000000000009</v>
      </c>
      <c r="X35" s="4">
        <f t="shared" si="4"/>
        <v>126.86095520000002</v>
      </c>
      <c r="Y35" s="58"/>
      <c r="AA35" t="b">
        <f>AND('Sales Filter'!H35= "BOBBY CHAVEZ", YEAR('Sales Filter'!B35 ) = 2015)</f>
        <v>0</v>
      </c>
    </row>
    <row r="36" spans="1:27" ht="14.5">
      <c r="A36" s="2" t="s">
        <v>125</v>
      </c>
      <c r="B36" s="3">
        <v>41901</v>
      </c>
      <c r="C36" s="2" t="s">
        <v>126</v>
      </c>
      <c r="D36" s="2" t="s">
        <v>127</v>
      </c>
      <c r="E36" s="2" t="s">
        <v>48</v>
      </c>
      <c r="F36" s="2" t="s">
        <v>49</v>
      </c>
      <c r="G36" s="2" t="s">
        <v>58</v>
      </c>
      <c r="H36" s="2" t="s">
        <v>50</v>
      </c>
      <c r="I36" s="2" t="s">
        <v>30</v>
      </c>
      <c r="J36" s="2" t="s">
        <v>31</v>
      </c>
      <c r="K36" s="2" t="s">
        <v>54</v>
      </c>
      <c r="L36" s="2" t="s">
        <v>33</v>
      </c>
      <c r="M36" s="3">
        <v>41910</v>
      </c>
      <c r="N36" s="4">
        <v>21.758000000000003</v>
      </c>
      <c r="O36" s="4">
        <v>50.589000000000006</v>
      </c>
      <c r="P36" s="5">
        <f t="shared" si="0"/>
        <v>1.3250758341759352</v>
      </c>
      <c r="Q36" s="5">
        <v>0.08</v>
      </c>
      <c r="R36" s="6">
        <f t="shared" si="1"/>
        <v>54.636120000000012</v>
      </c>
      <c r="S36" s="7">
        <v>25</v>
      </c>
      <c r="T36" s="8">
        <f t="shared" si="2"/>
        <v>1365.9030000000002</v>
      </c>
      <c r="U36" s="5">
        <v>0.11</v>
      </c>
      <c r="V36" s="9">
        <f t="shared" si="3"/>
        <v>150.24933000000001</v>
      </c>
      <c r="W36" s="4">
        <v>5.04</v>
      </c>
      <c r="X36" s="4">
        <f t="shared" si="4"/>
        <v>1220.6936700000001</v>
      </c>
      <c r="Y36" s="58"/>
      <c r="AA36" t="b">
        <f>AND('Sales Filter'!H36= "BOBBY CHAVEZ", YEAR('Sales Filter'!B36 ) = 2015)</f>
        <v>0</v>
      </c>
    </row>
    <row r="37" spans="1:27" ht="14.5">
      <c r="A37" s="2" t="s">
        <v>128</v>
      </c>
      <c r="B37" s="3">
        <v>41901</v>
      </c>
      <c r="C37" s="2" t="s">
        <v>126</v>
      </c>
      <c r="D37" s="2" t="s">
        <v>127</v>
      </c>
      <c r="E37" s="2" t="s">
        <v>48</v>
      </c>
      <c r="F37" s="2" t="s">
        <v>49</v>
      </c>
      <c r="G37" s="2" t="s">
        <v>58</v>
      </c>
      <c r="H37" s="2" t="s">
        <v>50</v>
      </c>
      <c r="I37" s="2" t="s">
        <v>30</v>
      </c>
      <c r="J37" s="2" t="s">
        <v>35</v>
      </c>
      <c r="K37" s="2" t="s">
        <v>36</v>
      </c>
      <c r="L37" s="2" t="s">
        <v>33</v>
      </c>
      <c r="M37" s="3">
        <v>41909</v>
      </c>
      <c r="N37" s="4">
        <v>1.0230000000000001</v>
      </c>
      <c r="O37" s="4">
        <v>1.6280000000000001</v>
      </c>
      <c r="P37" s="5">
        <f t="shared" si="0"/>
        <v>0.59139784946236551</v>
      </c>
      <c r="Q37" s="5">
        <v>0.08</v>
      </c>
      <c r="R37" s="6">
        <f t="shared" si="1"/>
        <v>1.7582400000000002</v>
      </c>
      <c r="S37" s="7">
        <v>35</v>
      </c>
      <c r="T37" s="8">
        <f t="shared" si="2"/>
        <v>61.53840000000001</v>
      </c>
      <c r="U37" s="5">
        <v>6.9999999999999993E-2</v>
      </c>
      <c r="V37" s="9">
        <f t="shared" si="3"/>
        <v>4.3076880000000006</v>
      </c>
      <c r="W37" s="4">
        <v>0.75</v>
      </c>
      <c r="X37" s="4">
        <f t="shared" si="4"/>
        <v>57.980712000000011</v>
      </c>
      <c r="Y37" s="58"/>
      <c r="AA37" t="b">
        <f>AND('Sales Filter'!H37= "BOBBY CHAVEZ", YEAR('Sales Filter'!B37 ) = 2015)</f>
        <v>0</v>
      </c>
    </row>
    <row r="38" spans="1:27" ht="14.5">
      <c r="A38" s="2" t="s">
        <v>129</v>
      </c>
      <c r="B38" s="3">
        <v>41927</v>
      </c>
      <c r="C38" s="2" t="s">
        <v>130</v>
      </c>
      <c r="D38" s="2" t="s">
        <v>131</v>
      </c>
      <c r="E38" s="2" t="s">
        <v>48</v>
      </c>
      <c r="F38" s="2" t="s">
        <v>49</v>
      </c>
      <c r="G38" s="2" t="s">
        <v>79</v>
      </c>
      <c r="H38" s="2" t="s">
        <v>50</v>
      </c>
      <c r="I38" s="2" t="s">
        <v>30</v>
      </c>
      <c r="J38" s="2" t="s">
        <v>35</v>
      </c>
      <c r="K38" s="2" t="s">
        <v>32</v>
      </c>
      <c r="L38" s="2" t="s">
        <v>33</v>
      </c>
      <c r="M38" s="3">
        <v>41934</v>
      </c>
      <c r="N38" s="4">
        <v>5.7090000000000005</v>
      </c>
      <c r="O38" s="4">
        <v>14.278000000000002</v>
      </c>
      <c r="P38" s="5">
        <f t="shared" si="0"/>
        <v>1.5009633911368019</v>
      </c>
      <c r="Q38" s="5">
        <v>0.08</v>
      </c>
      <c r="R38" s="6">
        <f t="shared" si="1"/>
        <v>15.420240000000003</v>
      </c>
      <c r="S38" s="7">
        <v>13</v>
      </c>
      <c r="T38" s="8">
        <f t="shared" si="2"/>
        <v>200.46312000000003</v>
      </c>
      <c r="U38" s="5">
        <v>0.09</v>
      </c>
      <c r="V38" s="9">
        <f t="shared" si="3"/>
        <v>18.041680800000002</v>
      </c>
      <c r="W38" s="4">
        <v>3.19</v>
      </c>
      <c r="X38" s="4">
        <f t="shared" si="4"/>
        <v>185.61143920000004</v>
      </c>
      <c r="Y38" s="58"/>
      <c r="AA38" t="b">
        <f>AND('Sales Filter'!H38= "BOBBY CHAVEZ", YEAR('Sales Filter'!B38 ) = 2015)</f>
        <v>0</v>
      </c>
    </row>
    <row r="39" spans="1:27" ht="14.5">
      <c r="A39" s="2" t="s">
        <v>132</v>
      </c>
      <c r="B39" s="3">
        <v>41927</v>
      </c>
      <c r="C39" s="2" t="s">
        <v>130</v>
      </c>
      <c r="D39" s="2" t="s">
        <v>131</v>
      </c>
      <c r="E39" s="2" t="s">
        <v>48</v>
      </c>
      <c r="F39" s="2" t="s">
        <v>49</v>
      </c>
      <c r="G39" s="2" t="s">
        <v>79</v>
      </c>
      <c r="H39" s="2" t="s">
        <v>50</v>
      </c>
      <c r="I39" s="2" t="s">
        <v>30</v>
      </c>
      <c r="J39" s="2" t="s">
        <v>35</v>
      </c>
      <c r="K39" s="2" t="s">
        <v>36</v>
      </c>
      <c r="L39" s="2" t="s">
        <v>33</v>
      </c>
      <c r="M39" s="3">
        <v>41936</v>
      </c>
      <c r="N39" s="4">
        <v>2.7720000000000002</v>
      </c>
      <c r="O39" s="4">
        <v>4.4000000000000004</v>
      </c>
      <c r="P39" s="5">
        <f t="shared" si="0"/>
        <v>0.58730158730158732</v>
      </c>
      <c r="Q39" s="5">
        <v>0.08</v>
      </c>
      <c r="R39" s="6">
        <f t="shared" si="1"/>
        <v>4.7520000000000007</v>
      </c>
      <c r="S39" s="7">
        <v>21</v>
      </c>
      <c r="T39" s="8">
        <f t="shared" si="2"/>
        <v>99.792000000000016</v>
      </c>
      <c r="U39" s="5">
        <v>0.02</v>
      </c>
      <c r="V39" s="9">
        <f t="shared" si="3"/>
        <v>1.9958400000000003</v>
      </c>
      <c r="W39" s="4">
        <v>1.35</v>
      </c>
      <c r="X39" s="4">
        <f t="shared" si="4"/>
        <v>99.146160000000009</v>
      </c>
      <c r="Y39" s="58"/>
      <c r="AA39" t="b">
        <f>AND('Sales Filter'!H39= "BOBBY CHAVEZ", YEAR('Sales Filter'!B39 ) = 2015)</f>
        <v>0</v>
      </c>
    </row>
    <row r="40" spans="1:27" ht="14.5">
      <c r="A40" s="2" t="s">
        <v>133</v>
      </c>
      <c r="B40" s="3">
        <v>41998</v>
      </c>
      <c r="C40" s="2" t="s">
        <v>134</v>
      </c>
      <c r="D40" s="2" t="s">
        <v>135</v>
      </c>
      <c r="E40" s="2" t="s">
        <v>27</v>
      </c>
      <c r="F40" s="2" t="s">
        <v>27</v>
      </c>
      <c r="G40" s="2" t="s">
        <v>40</v>
      </c>
      <c r="H40" s="2" t="s">
        <v>84</v>
      </c>
      <c r="I40" s="2" t="s">
        <v>117</v>
      </c>
      <c r="J40" s="2" t="s">
        <v>35</v>
      </c>
      <c r="K40" s="2" t="s">
        <v>54</v>
      </c>
      <c r="L40" s="2" t="s">
        <v>33</v>
      </c>
      <c r="M40" s="3">
        <v>42005</v>
      </c>
      <c r="N40" s="4">
        <v>16.445</v>
      </c>
      <c r="O40" s="4">
        <v>38.236000000000004</v>
      </c>
      <c r="P40" s="5">
        <f t="shared" si="0"/>
        <v>1.3250836120401339</v>
      </c>
      <c r="Q40" s="5">
        <v>0.08</v>
      </c>
      <c r="R40" s="6">
        <f t="shared" si="1"/>
        <v>41.294880000000006</v>
      </c>
      <c r="S40" s="7">
        <v>12</v>
      </c>
      <c r="T40" s="8">
        <f t="shared" si="2"/>
        <v>495.53856000000007</v>
      </c>
      <c r="U40" s="5">
        <v>0.04</v>
      </c>
      <c r="V40" s="9">
        <f t="shared" si="3"/>
        <v>19.821542400000002</v>
      </c>
      <c r="W40" s="4">
        <v>8.2700000000000014</v>
      </c>
      <c r="X40" s="4">
        <f t="shared" si="4"/>
        <v>483.98701760000006</v>
      </c>
      <c r="Y40" s="58"/>
      <c r="AA40" t="b">
        <f>AND('Sales Filter'!H40= "BOBBY CHAVEZ", YEAR('Sales Filter'!B40 ) = 2015)</f>
        <v>0</v>
      </c>
    </row>
    <row r="41" spans="1:27" ht="14.5">
      <c r="A41" s="2" t="s">
        <v>136</v>
      </c>
      <c r="B41" s="3">
        <v>41998</v>
      </c>
      <c r="C41" s="2" t="s">
        <v>134</v>
      </c>
      <c r="D41" s="2" t="s">
        <v>135</v>
      </c>
      <c r="E41" s="2" t="s">
        <v>27</v>
      </c>
      <c r="F41" s="2" t="s">
        <v>27</v>
      </c>
      <c r="G41" s="2" t="s">
        <v>40</v>
      </c>
      <c r="H41" s="2" t="s">
        <v>84</v>
      </c>
      <c r="I41" s="2" t="s">
        <v>117</v>
      </c>
      <c r="J41" s="2" t="s">
        <v>35</v>
      </c>
      <c r="K41" s="2" t="s">
        <v>36</v>
      </c>
      <c r="L41" s="2" t="s">
        <v>33</v>
      </c>
      <c r="M41" s="3">
        <v>42007</v>
      </c>
      <c r="N41" s="4">
        <v>2.5410000000000004</v>
      </c>
      <c r="O41" s="4">
        <v>4.1580000000000004</v>
      </c>
      <c r="P41" s="5">
        <f t="shared" si="0"/>
        <v>0.63636363636363624</v>
      </c>
      <c r="Q41" s="5">
        <v>0.08</v>
      </c>
      <c r="R41" s="6">
        <f t="shared" si="1"/>
        <v>4.4906400000000009</v>
      </c>
      <c r="S41" s="7">
        <v>43</v>
      </c>
      <c r="T41" s="8">
        <f t="shared" si="2"/>
        <v>193.09752000000003</v>
      </c>
      <c r="U41" s="5">
        <v>0.03</v>
      </c>
      <c r="V41" s="9">
        <f t="shared" si="3"/>
        <v>5.7929256000000011</v>
      </c>
      <c r="W41" s="4">
        <v>0.76</v>
      </c>
      <c r="X41" s="4">
        <f t="shared" si="4"/>
        <v>188.06459440000003</v>
      </c>
      <c r="Y41" s="58"/>
      <c r="AA41" t="b">
        <f>AND('Sales Filter'!H41= "BOBBY CHAVEZ", YEAR('Sales Filter'!B41 ) = 2015)</f>
        <v>0</v>
      </c>
    </row>
    <row r="42" spans="1:27" ht="14.5">
      <c r="A42" s="2" t="s">
        <v>137</v>
      </c>
      <c r="B42" s="3">
        <v>42022</v>
      </c>
      <c r="C42" s="2" t="s">
        <v>82</v>
      </c>
      <c r="D42" s="2" t="s">
        <v>83</v>
      </c>
      <c r="E42" s="2" t="s">
        <v>27</v>
      </c>
      <c r="F42" s="2" t="s">
        <v>27</v>
      </c>
      <c r="G42" s="2" t="s">
        <v>58</v>
      </c>
      <c r="H42" s="2" t="s">
        <v>84</v>
      </c>
      <c r="I42" s="2" t="s">
        <v>51</v>
      </c>
      <c r="J42" s="2" t="s">
        <v>35</v>
      </c>
      <c r="K42" s="2" t="s">
        <v>36</v>
      </c>
      <c r="L42" s="2" t="s">
        <v>33</v>
      </c>
      <c r="M42" s="3">
        <v>42030</v>
      </c>
      <c r="N42" s="4">
        <v>4.9280000000000008</v>
      </c>
      <c r="O42" s="4">
        <v>8.9540000000000006</v>
      </c>
      <c r="P42" s="5">
        <f t="shared" si="0"/>
        <v>0.81696428571428559</v>
      </c>
      <c r="Q42" s="5">
        <v>0.08</v>
      </c>
      <c r="R42" s="6">
        <f t="shared" si="1"/>
        <v>9.670320000000002</v>
      </c>
      <c r="S42" s="7">
        <v>25</v>
      </c>
      <c r="T42" s="8">
        <f t="shared" si="2"/>
        <v>241.75800000000004</v>
      </c>
      <c r="U42" s="5">
        <v>0.08</v>
      </c>
      <c r="V42" s="9">
        <f t="shared" si="3"/>
        <v>19.340640000000004</v>
      </c>
      <c r="W42" s="4">
        <v>3.17</v>
      </c>
      <c r="X42" s="4">
        <f t="shared" si="4"/>
        <v>225.58736000000002</v>
      </c>
      <c r="Y42" s="58"/>
      <c r="AA42" t="b">
        <f>AND('Sales Filter'!H42= "BOBBY CHAVEZ", YEAR('Sales Filter'!B42 ) = 2015)</f>
        <v>0</v>
      </c>
    </row>
    <row r="43" spans="1:27" ht="14.5">
      <c r="A43" s="2" t="s">
        <v>138</v>
      </c>
      <c r="B43" s="3">
        <v>42022</v>
      </c>
      <c r="C43" s="2" t="s">
        <v>82</v>
      </c>
      <c r="D43" s="2" t="s">
        <v>83</v>
      </c>
      <c r="E43" s="2" t="s">
        <v>27</v>
      </c>
      <c r="F43" s="2" t="s">
        <v>27</v>
      </c>
      <c r="G43" s="2" t="s">
        <v>58</v>
      </c>
      <c r="H43" s="2" t="s">
        <v>84</v>
      </c>
      <c r="I43" s="2" t="s">
        <v>51</v>
      </c>
      <c r="J43" s="2" t="s">
        <v>35</v>
      </c>
      <c r="K43" s="2" t="s">
        <v>54</v>
      </c>
      <c r="L43" s="2" t="s">
        <v>33</v>
      </c>
      <c r="M43" s="3">
        <v>42030</v>
      </c>
      <c r="N43" s="4">
        <v>1.298</v>
      </c>
      <c r="O43" s="4">
        <v>2.0680000000000001</v>
      </c>
      <c r="P43" s="5">
        <f t="shared" si="0"/>
        <v>0.59322033898305082</v>
      </c>
      <c r="Q43" s="5">
        <v>0.08</v>
      </c>
      <c r="R43" s="6">
        <f t="shared" si="1"/>
        <v>2.2334400000000003</v>
      </c>
      <c r="S43" s="7">
        <v>35</v>
      </c>
      <c r="T43" s="8">
        <f t="shared" si="2"/>
        <v>78.170400000000015</v>
      </c>
      <c r="U43" s="5">
        <v>6.0000000000000005E-2</v>
      </c>
      <c r="V43" s="9">
        <f t="shared" si="3"/>
        <v>4.6902240000000015</v>
      </c>
      <c r="W43" s="4">
        <v>1.54</v>
      </c>
      <c r="X43" s="4">
        <f t="shared" si="4"/>
        <v>75.020176000000021</v>
      </c>
      <c r="Y43" s="58"/>
      <c r="AA43" t="b">
        <f>AND('Sales Filter'!H43= "BOBBY CHAVEZ", YEAR('Sales Filter'!B43 ) = 2015)</f>
        <v>0</v>
      </c>
    </row>
    <row r="44" spans="1:27" ht="14.5">
      <c r="A44" s="2" t="s">
        <v>139</v>
      </c>
      <c r="B44" s="3">
        <v>42024</v>
      </c>
      <c r="C44" s="2" t="s">
        <v>140</v>
      </c>
      <c r="D44" s="2" t="s">
        <v>141</v>
      </c>
      <c r="E44" s="2" t="s">
        <v>27</v>
      </c>
      <c r="F44" s="2" t="s">
        <v>27</v>
      </c>
      <c r="G44" s="2" t="s">
        <v>28</v>
      </c>
      <c r="H44" s="2" t="s">
        <v>41</v>
      </c>
      <c r="I44" s="2" t="s">
        <v>60</v>
      </c>
      <c r="J44" s="2" t="s">
        <v>31</v>
      </c>
      <c r="K44" s="2" t="s">
        <v>52</v>
      </c>
      <c r="L44" s="2" t="s">
        <v>33</v>
      </c>
      <c r="M44" s="3">
        <v>42032</v>
      </c>
      <c r="N44" s="4">
        <v>9.7020000000000017</v>
      </c>
      <c r="O44" s="4">
        <v>23.088999999999999</v>
      </c>
      <c r="P44" s="5">
        <f t="shared" si="0"/>
        <v>1.3798185941043077</v>
      </c>
      <c r="Q44" s="5">
        <v>0.08</v>
      </c>
      <c r="R44" s="6">
        <f t="shared" si="1"/>
        <v>24.936119999999999</v>
      </c>
      <c r="S44" s="7">
        <v>5</v>
      </c>
      <c r="T44" s="8">
        <f t="shared" si="2"/>
        <v>124.6806</v>
      </c>
      <c r="U44" s="5">
        <v>0.02</v>
      </c>
      <c r="V44" s="9">
        <f t="shared" si="3"/>
        <v>2.4936120000000002</v>
      </c>
      <c r="W44" s="4">
        <v>4.8599999999999994</v>
      </c>
      <c r="X44" s="4">
        <f t="shared" si="4"/>
        <v>127.046988</v>
      </c>
      <c r="Y44" s="58"/>
      <c r="AA44" t="b">
        <f>AND('Sales Filter'!H44= "BOBBY CHAVEZ", YEAR('Sales Filter'!B44 ) = 2015)</f>
        <v>0</v>
      </c>
    </row>
    <row r="45" spans="1:27" ht="14.5">
      <c r="A45" s="2" t="s">
        <v>142</v>
      </c>
      <c r="B45" s="3">
        <v>42024</v>
      </c>
      <c r="C45" s="2" t="s">
        <v>140</v>
      </c>
      <c r="D45" s="2" t="s">
        <v>141</v>
      </c>
      <c r="E45" s="2" t="s">
        <v>27</v>
      </c>
      <c r="F45" s="2" t="s">
        <v>27</v>
      </c>
      <c r="G45" s="2" t="s">
        <v>28</v>
      </c>
      <c r="H45" s="2" t="s">
        <v>41</v>
      </c>
      <c r="I45" s="2" t="s">
        <v>60</v>
      </c>
      <c r="J45" s="2" t="s">
        <v>35</v>
      </c>
      <c r="K45" s="2" t="s">
        <v>54</v>
      </c>
      <c r="L45" s="2" t="s">
        <v>43</v>
      </c>
      <c r="M45" s="3">
        <v>42031</v>
      </c>
      <c r="N45" s="4">
        <v>15.268000000000002</v>
      </c>
      <c r="O45" s="4">
        <v>24.618000000000002</v>
      </c>
      <c r="P45" s="5">
        <f t="shared" si="0"/>
        <v>0.61239193083573473</v>
      </c>
      <c r="Q45" s="5">
        <v>0.08</v>
      </c>
      <c r="R45" s="6">
        <f t="shared" si="1"/>
        <v>26.587440000000004</v>
      </c>
      <c r="S45" s="7">
        <v>44</v>
      </c>
      <c r="T45" s="8">
        <f t="shared" si="2"/>
        <v>1169.8473600000002</v>
      </c>
      <c r="U45" s="5">
        <v>0.08</v>
      </c>
      <c r="V45" s="9">
        <f t="shared" si="3"/>
        <v>93.587788800000013</v>
      </c>
      <c r="W45" s="4">
        <v>15.15</v>
      </c>
      <c r="X45" s="4">
        <f t="shared" si="4"/>
        <v>1091.4095712000003</v>
      </c>
      <c r="Y45" s="58"/>
      <c r="AA45" t="b">
        <f>AND('Sales Filter'!H45= "BOBBY CHAVEZ", YEAR('Sales Filter'!B45 ) = 2015)</f>
        <v>0</v>
      </c>
    </row>
    <row r="46" spans="1:27" ht="14.5">
      <c r="A46" s="18" t="s">
        <v>143</v>
      </c>
      <c r="B46" s="19">
        <v>42024</v>
      </c>
      <c r="C46" s="18" t="s">
        <v>140</v>
      </c>
      <c r="D46" s="18" t="s">
        <v>141</v>
      </c>
      <c r="E46" s="18" t="s">
        <v>27</v>
      </c>
      <c r="F46" s="18" t="s">
        <v>27</v>
      </c>
      <c r="G46" s="18" t="s">
        <v>28</v>
      </c>
      <c r="H46" s="18" t="s">
        <v>41</v>
      </c>
      <c r="I46" s="18" t="s">
        <v>60</v>
      </c>
      <c r="J46" s="18" t="s">
        <v>31</v>
      </c>
      <c r="K46" s="18" t="s">
        <v>54</v>
      </c>
      <c r="L46" s="18" t="s">
        <v>33</v>
      </c>
      <c r="M46" s="19">
        <v>42033</v>
      </c>
      <c r="N46" s="20">
        <v>7.0289999999999999</v>
      </c>
      <c r="O46" s="20">
        <v>21.978000000000002</v>
      </c>
      <c r="P46" s="21">
        <f t="shared" si="0"/>
        <v>2.126760563380282</v>
      </c>
      <c r="Q46" s="21">
        <v>0.08</v>
      </c>
      <c r="R46" s="22">
        <f t="shared" si="1"/>
        <v>23.736240000000002</v>
      </c>
      <c r="S46" s="23">
        <v>47</v>
      </c>
      <c r="T46" s="24">
        <f t="shared" si="2"/>
        <v>1115.60328</v>
      </c>
      <c r="U46" s="21">
        <v>6.9999999999999993E-2</v>
      </c>
      <c r="V46" s="25">
        <f t="shared" si="3"/>
        <v>78.092229599999996</v>
      </c>
      <c r="W46" s="20">
        <v>4.05</v>
      </c>
      <c r="X46" s="20">
        <f t="shared" si="4"/>
        <v>1041.5610503999999</v>
      </c>
      <c r="Y46" s="60"/>
      <c r="AA46" t="b">
        <f>AND('Sales Filter'!H46= "BOBBY CHAVEZ", YEAR('Sales Filter'!B46 ) = 2015)</f>
        <v>0</v>
      </c>
    </row>
    <row r="47" spans="1:27" ht="14.5">
      <c r="A47" s="2" t="s">
        <v>144</v>
      </c>
      <c r="B47" s="3">
        <v>42051</v>
      </c>
      <c r="C47" s="2" t="s">
        <v>145</v>
      </c>
      <c r="D47" s="2" t="s">
        <v>146</v>
      </c>
      <c r="E47" s="2" t="s">
        <v>48</v>
      </c>
      <c r="F47" s="2" t="s">
        <v>49</v>
      </c>
      <c r="G47" s="2" t="s">
        <v>79</v>
      </c>
      <c r="H47" s="2" t="s">
        <v>50</v>
      </c>
      <c r="I47" s="2" t="s">
        <v>117</v>
      </c>
      <c r="J47" s="2" t="s">
        <v>35</v>
      </c>
      <c r="K47" s="2" t="s">
        <v>54</v>
      </c>
      <c r="L47" s="2" t="s">
        <v>33</v>
      </c>
      <c r="M47" s="3">
        <v>42061</v>
      </c>
      <c r="N47" s="4">
        <v>3.7070000000000003</v>
      </c>
      <c r="O47" s="4">
        <v>6.0830000000000011</v>
      </c>
      <c r="P47" s="5">
        <f t="shared" si="0"/>
        <v>0.64094955489614258</v>
      </c>
      <c r="Q47" s="5">
        <v>0.08</v>
      </c>
      <c r="R47" s="6">
        <f t="shared" si="1"/>
        <v>6.5696400000000015</v>
      </c>
      <c r="S47" s="7">
        <v>14</v>
      </c>
      <c r="T47" s="8">
        <f t="shared" si="2"/>
        <v>91.974960000000024</v>
      </c>
      <c r="U47" s="5">
        <v>6.9999999999999993E-2</v>
      </c>
      <c r="V47" s="9">
        <f t="shared" si="3"/>
        <v>6.4382472000000011</v>
      </c>
      <c r="W47" s="4">
        <v>7.03</v>
      </c>
      <c r="X47" s="4">
        <f t="shared" si="4"/>
        <v>92.566712800000019</v>
      </c>
      <c r="Y47" s="58"/>
      <c r="AA47" t="b">
        <f>AND('Sales Filter'!H47= "BOBBY CHAVEZ", YEAR('Sales Filter'!B47 ) = 2015)</f>
        <v>0</v>
      </c>
    </row>
    <row r="48" spans="1:27" ht="14.5">
      <c r="A48" s="2" t="s">
        <v>147</v>
      </c>
      <c r="B48" s="3">
        <v>42051</v>
      </c>
      <c r="C48" s="2" t="s">
        <v>145</v>
      </c>
      <c r="D48" s="2" t="s">
        <v>146</v>
      </c>
      <c r="E48" s="2" t="s">
        <v>48</v>
      </c>
      <c r="F48" s="2" t="s">
        <v>49</v>
      </c>
      <c r="G48" s="2" t="s">
        <v>79</v>
      </c>
      <c r="H48" s="2" t="s">
        <v>50</v>
      </c>
      <c r="I48" s="2" t="s">
        <v>117</v>
      </c>
      <c r="J48" s="2" t="s">
        <v>35</v>
      </c>
      <c r="K48" s="2" t="s">
        <v>36</v>
      </c>
      <c r="L48" s="2" t="s">
        <v>33</v>
      </c>
      <c r="M48" s="3">
        <v>42059</v>
      </c>
      <c r="N48" s="4">
        <v>2.3760000000000003</v>
      </c>
      <c r="O48" s="4">
        <v>4.2350000000000003</v>
      </c>
      <c r="P48" s="5">
        <f t="shared" si="0"/>
        <v>0.78240740740740733</v>
      </c>
      <c r="Q48" s="5">
        <v>0.08</v>
      </c>
      <c r="R48" s="6">
        <f t="shared" si="1"/>
        <v>4.5738000000000003</v>
      </c>
      <c r="S48" s="7">
        <v>14</v>
      </c>
      <c r="T48" s="8">
        <f t="shared" si="2"/>
        <v>64.033200000000008</v>
      </c>
      <c r="U48" s="5">
        <v>0.11</v>
      </c>
      <c r="V48" s="9">
        <f t="shared" si="3"/>
        <v>7.0436520000000007</v>
      </c>
      <c r="W48" s="4">
        <v>0.75</v>
      </c>
      <c r="X48" s="4">
        <f t="shared" si="4"/>
        <v>57.739548000000006</v>
      </c>
      <c r="Y48" s="58"/>
      <c r="AA48" t="b">
        <f>AND('Sales Filter'!H48= "BOBBY CHAVEZ", YEAR('Sales Filter'!B48 ) = 2015)</f>
        <v>0</v>
      </c>
    </row>
    <row r="49" spans="1:27" ht="14.5">
      <c r="A49" s="2" t="s">
        <v>148</v>
      </c>
      <c r="B49" s="3">
        <v>42117</v>
      </c>
      <c r="C49" s="2" t="s">
        <v>149</v>
      </c>
      <c r="D49" s="2" t="s">
        <v>150</v>
      </c>
      <c r="E49" s="2" t="s">
        <v>48</v>
      </c>
      <c r="F49" s="2" t="s">
        <v>49</v>
      </c>
      <c r="G49" s="2" t="s">
        <v>40</v>
      </c>
      <c r="H49" s="2" t="s">
        <v>50</v>
      </c>
      <c r="I49" s="2" t="s">
        <v>60</v>
      </c>
      <c r="J49" s="2" t="s">
        <v>35</v>
      </c>
      <c r="K49" s="2" t="s">
        <v>36</v>
      </c>
      <c r="L49" s="2" t="s">
        <v>33</v>
      </c>
      <c r="M49" s="3">
        <v>42125</v>
      </c>
      <c r="N49" s="4">
        <v>0.26400000000000001</v>
      </c>
      <c r="O49" s="4">
        <v>1.3860000000000001</v>
      </c>
      <c r="P49" s="5">
        <f t="shared" si="0"/>
        <v>4.25</v>
      </c>
      <c r="Q49" s="5">
        <v>0.08</v>
      </c>
      <c r="R49" s="6">
        <f t="shared" si="1"/>
        <v>1.4968800000000002</v>
      </c>
      <c r="S49" s="7">
        <v>37</v>
      </c>
      <c r="T49" s="8">
        <f t="shared" si="2"/>
        <v>55.384560000000008</v>
      </c>
      <c r="U49" s="5">
        <v>0.11</v>
      </c>
      <c r="V49" s="9">
        <f t="shared" si="3"/>
        <v>6.0923016000000008</v>
      </c>
      <c r="W49" s="4">
        <v>0.75</v>
      </c>
      <c r="X49" s="4">
        <f t="shared" si="4"/>
        <v>50.042258400000009</v>
      </c>
      <c r="Y49" s="58"/>
      <c r="AA49" t="b">
        <f>AND('Sales Filter'!H49= "BOBBY CHAVEZ", YEAR('Sales Filter'!B49 ) = 2015)</f>
        <v>0</v>
      </c>
    </row>
    <row r="50" spans="1:27" ht="14.5">
      <c r="A50" s="2" t="s">
        <v>151</v>
      </c>
      <c r="B50" s="3">
        <v>42117</v>
      </c>
      <c r="C50" s="2" t="s">
        <v>149</v>
      </c>
      <c r="D50" s="2" t="s">
        <v>150</v>
      </c>
      <c r="E50" s="2" t="s">
        <v>48</v>
      </c>
      <c r="F50" s="2" t="s">
        <v>49</v>
      </c>
      <c r="G50" s="2" t="s">
        <v>40</v>
      </c>
      <c r="H50" s="2" t="s">
        <v>50</v>
      </c>
      <c r="I50" s="2" t="s">
        <v>60</v>
      </c>
      <c r="J50" s="2" t="s">
        <v>35</v>
      </c>
      <c r="K50" s="2" t="s">
        <v>36</v>
      </c>
      <c r="L50" s="2" t="s">
        <v>33</v>
      </c>
      <c r="M50" s="3">
        <v>42126</v>
      </c>
      <c r="N50" s="4">
        <v>2.6290000000000004</v>
      </c>
      <c r="O50" s="4">
        <v>4.6859999999999999</v>
      </c>
      <c r="P50" s="5">
        <f t="shared" si="0"/>
        <v>0.78242677824267748</v>
      </c>
      <c r="Q50" s="5">
        <v>0.08</v>
      </c>
      <c r="R50" s="6">
        <f t="shared" si="1"/>
        <v>5.06088</v>
      </c>
      <c r="S50" s="7">
        <v>10</v>
      </c>
      <c r="T50" s="8">
        <f t="shared" si="2"/>
        <v>50.608800000000002</v>
      </c>
      <c r="U50" s="5">
        <v>0.11</v>
      </c>
      <c r="V50" s="9">
        <f t="shared" si="3"/>
        <v>5.5669680000000001</v>
      </c>
      <c r="W50" s="4">
        <v>1.25</v>
      </c>
      <c r="X50" s="4">
        <f t="shared" si="4"/>
        <v>46.291831999999999</v>
      </c>
      <c r="Y50" s="58"/>
      <c r="AA50" t="b">
        <f>AND('Sales Filter'!H50= "BOBBY CHAVEZ", YEAR('Sales Filter'!B50 ) = 2015)</f>
        <v>0</v>
      </c>
    </row>
    <row r="51" spans="1:27" ht="14.5">
      <c r="A51" s="2" t="s">
        <v>152</v>
      </c>
      <c r="B51" s="3">
        <v>42133</v>
      </c>
      <c r="C51" s="2" t="s">
        <v>153</v>
      </c>
      <c r="D51" s="2" t="s">
        <v>154</v>
      </c>
      <c r="E51" s="2" t="s">
        <v>27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35</v>
      </c>
      <c r="K51" s="2" t="s">
        <v>32</v>
      </c>
      <c r="L51" s="2" t="s">
        <v>33</v>
      </c>
      <c r="M51" s="3">
        <v>42142</v>
      </c>
      <c r="N51" s="4">
        <v>4.6090000000000009</v>
      </c>
      <c r="O51" s="4">
        <v>11.253000000000002</v>
      </c>
      <c r="P51" s="5">
        <f t="shared" si="0"/>
        <v>1.4415274463007159</v>
      </c>
      <c r="Q51" s="5">
        <v>0.08</v>
      </c>
      <c r="R51" s="6">
        <f t="shared" si="1"/>
        <v>12.153240000000002</v>
      </c>
      <c r="S51" s="7">
        <v>48</v>
      </c>
      <c r="T51" s="8">
        <f t="shared" si="2"/>
        <v>583.35552000000007</v>
      </c>
      <c r="U51" s="5">
        <v>6.0000000000000005E-2</v>
      </c>
      <c r="V51" s="9">
        <f t="shared" si="3"/>
        <v>35.00133120000001</v>
      </c>
      <c r="W51" s="4">
        <v>4.7299999999999995</v>
      </c>
      <c r="X51" s="4">
        <f t="shared" si="4"/>
        <v>553.08418880000011</v>
      </c>
      <c r="Y51" s="58"/>
      <c r="AA51" t="b">
        <f>AND('Sales Filter'!H51= "BOBBY CHAVEZ", YEAR('Sales Filter'!B51 ) = 2015)</f>
        <v>0</v>
      </c>
    </row>
    <row r="52" spans="1:27" ht="14.5">
      <c r="A52" s="2" t="s">
        <v>155</v>
      </c>
      <c r="B52" s="3">
        <v>42133</v>
      </c>
      <c r="C52" s="2" t="s">
        <v>153</v>
      </c>
      <c r="D52" s="2" t="s">
        <v>154</v>
      </c>
      <c r="E52" s="2" t="s">
        <v>27</v>
      </c>
      <c r="F52" s="2" t="s">
        <v>27</v>
      </c>
      <c r="G52" s="2" t="s">
        <v>28</v>
      </c>
      <c r="H52" s="2" t="s">
        <v>29</v>
      </c>
      <c r="I52" s="2" t="s">
        <v>30</v>
      </c>
      <c r="J52" s="2" t="s">
        <v>35</v>
      </c>
      <c r="K52" s="2" t="s">
        <v>54</v>
      </c>
      <c r="L52" s="2" t="s">
        <v>33</v>
      </c>
      <c r="M52" s="3">
        <v>42142</v>
      </c>
      <c r="N52" s="4">
        <v>4.0150000000000006</v>
      </c>
      <c r="O52" s="4">
        <v>6.5780000000000012</v>
      </c>
      <c r="P52" s="5">
        <f t="shared" si="0"/>
        <v>0.63835616438356169</v>
      </c>
      <c r="Q52" s="5">
        <v>0.08</v>
      </c>
      <c r="R52" s="6">
        <f t="shared" si="1"/>
        <v>7.1042400000000017</v>
      </c>
      <c r="S52" s="7">
        <v>6</v>
      </c>
      <c r="T52" s="8">
        <f t="shared" si="2"/>
        <v>42.625440000000012</v>
      </c>
      <c r="U52" s="5">
        <v>0.08</v>
      </c>
      <c r="V52" s="9">
        <f t="shared" si="3"/>
        <v>3.4100352000000012</v>
      </c>
      <c r="W52" s="4">
        <v>1.54</v>
      </c>
      <c r="X52" s="4">
        <f t="shared" si="4"/>
        <v>40.755404800000008</v>
      </c>
      <c r="Y52" s="58"/>
      <c r="AA52" t="b">
        <f>AND('Sales Filter'!H52= "BOBBY CHAVEZ", YEAR('Sales Filter'!B52 ) = 2015)</f>
        <v>0</v>
      </c>
    </row>
    <row r="53" spans="1:27" ht="14.5">
      <c r="A53" s="2" t="s">
        <v>156</v>
      </c>
      <c r="B53" s="3">
        <v>42178</v>
      </c>
      <c r="C53" s="2" t="s">
        <v>157</v>
      </c>
      <c r="D53" s="2" t="s">
        <v>158</v>
      </c>
      <c r="E53" s="2" t="s">
        <v>27</v>
      </c>
      <c r="F53" s="2" t="s">
        <v>27</v>
      </c>
      <c r="G53" s="2" t="s">
        <v>79</v>
      </c>
      <c r="H53" s="2" t="s">
        <v>103</v>
      </c>
      <c r="I53" s="2" t="s">
        <v>30</v>
      </c>
      <c r="J53" s="2" t="s">
        <v>35</v>
      </c>
      <c r="K53" s="2" t="s">
        <v>36</v>
      </c>
      <c r="L53" s="2" t="s">
        <v>33</v>
      </c>
      <c r="M53" s="3">
        <v>42185</v>
      </c>
      <c r="N53" s="4">
        <v>1.1990000000000003</v>
      </c>
      <c r="O53" s="4">
        <v>2.8600000000000003</v>
      </c>
      <c r="P53" s="5">
        <f t="shared" si="0"/>
        <v>1.3853211009174309</v>
      </c>
      <c r="Q53" s="5">
        <v>0.08</v>
      </c>
      <c r="R53" s="6">
        <f t="shared" si="1"/>
        <v>3.0888000000000004</v>
      </c>
      <c r="S53" s="7">
        <v>28</v>
      </c>
      <c r="T53" s="8">
        <f t="shared" si="2"/>
        <v>86.486400000000017</v>
      </c>
      <c r="U53" s="5">
        <v>0.09</v>
      </c>
      <c r="V53" s="9">
        <f t="shared" si="3"/>
        <v>7.7837760000000014</v>
      </c>
      <c r="W53" s="4">
        <v>2.4499999999999997</v>
      </c>
      <c r="X53" s="4">
        <f t="shared" si="4"/>
        <v>81.152624000000017</v>
      </c>
      <c r="Y53" s="58"/>
      <c r="AA53" t="b">
        <f>AND('Sales Filter'!H53= "BOBBY CHAVEZ", YEAR('Sales Filter'!B53 ) = 2015)</f>
        <v>0</v>
      </c>
    </row>
    <row r="54" spans="1:27" ht="14.5">
      <c r="A54" s="2" t="s">
        <v>159</v>
      </c>
      <c r="B54" s="3">
        <v>42178</v>
      </c>
      <c r="C54" s="2" t="s">
        <v>157</v>
      </c>
      <c r="D54" s="2" t="s">
        <v>158</v>
      </c>
      <c r="E54" s="2" t="s">
        <v>27</v>
      </c>
      <c r="F54" s="2" t="s">
        <v>27</v>
      </c>
      <c r="G54" s="2" t="s">
        <v>79</v>
      </c>
      <c r="H54" s="2" t="s">
        <v>103</v>
      </c>
      <c r="I54" s="2" t="s">
        <v>30</v>
      </c>
      <c r="J54" s="2" t="s">
        <v>31</v>
      </c>
      <c r="K54" s="2" t="s">
        <v>54</v>
      </c>
      <c r="L54" s="2" t="s">
        <v>33</v>
      </c>
      <c r="M54" s="3">
        <v>42187</v>
      </c>
      <c r="N54" s="4">
        <v>46.321000000000005</v>
      </c>
      <c r="O54" s="4">
        <v>89.078000000000017</v>
      </c>
      <c r="P54" s="5">
        <f t="shared" si="0"/>
        <v>0.92305865590121128</v>
      </c>
      <c r="Q54" s="5">
        <v>0.08</v>
      </c>
      <c r="R54" s="6">
        <f t="shared" si="1"/>
        <v>96.204240000000027</v>
      </c>
      <c r="S54" s="7">
        <v>36</v>
      </c>
      <c r="T54" s="8">
        <f t="shared" si="2"/>
        <v>3463.352640000001</v>
      </c>
      <c r="U54" s="5">
        <v>0.03</v>
      </c>
      <c r="V54" s="9">
        <f t="shared" si="3"/>
        <v>103.90057920000002</v>
      </c>
      <c r="W54" s="4">
        <v>7.2299999999999995</v>
      </c>
      <c r="X54" s="4">
        <f t="shared" si="4"/>
        <v>3366.6820608000012</v>
      </c>
      <c r="Y54" s="58"/>
      <c r="AA54" t="b">
        <f>AND('Sales Filter'!H54= "BOBBY CHAVEZ", YEAR('Sales Filter'!B54 ) = 2015)</f>
        <v>0</v>
      </c>
    </row>
    <row r="55" spans="1:27" ht="14.5">
      <c r="A55" s="2" t="s">
        <v>160</v>
      </c>
      <c r="B55" s="3">
        <v>42208</v>
      </c>
      <c r="C55" s="2" t="s">
        <v>161</v>
      </c>
      <c r="D55" s="2" t="s">
        <v>162</v>
      </c>
      <c r="E55" s="2" t="s">
        <v>48</v>
      </c>
      <c r="F55" s="2" t="s">
        <v>49</v>
      </c>
      <c r="G55" s="2" t="s">
        <v>79</v>
      </c>
      <c r="H55" s="2" t="s">
        <v>70</v>
      </c>
      <c r="I55" s="2" t="s">
        <v>117</v>
      </c>
      <c r="J55" s="2" t="s">
        <v>35</v>
      </c>
      <c r="K55" s="2" t="s">
        <v>36</v>
      </c>
      <c r="L55" s="2" t="s">
        <v>43</v>
      </c>
      <c r="M55" s="3">
        <v>42216</v>
      </c>
      <c r="N55" s="4">
        <v>2.0680000000000001</v>
      </c>
      <c r="O55" s="4">
        <v>3.4540000000000006</v>
      </c>
      <c r="P55" s="5">
        <f t="shared" si="0"/>
        <v>0.67021276595744705</v>
      </c>
      <c r="Q55" s="5">
        <v>0.08</v>
      </c>
      <c r="R55" s="6">
        <f t="shared" si="1"/>
        <v>3.7303200000000007</v>
      </c>
      <c r="S55" s="7">
        <v>45</v>
      </c>
      <c r="T55" s="8">
        <f t="shared" si="2"/>
        <v>167.86440000000005</v>
      </c>
      <c r="U55" s="5">
        <v>0.08</v>
      </c>
      <c r="V55" s="9">
        <f t="shared" si="3"/>
        <v>13.429152000000004</v>
      </c>
      <c r="W55" s="4">
        <v>1.19</v>
      </c>
      <c r="X55" s="4">
        <f t="shared" si="4"/>
        <v>155.62524800000003</v>
      </c>
      <c r="Y55" s="58"/>
      <c r="AA55" t="b">
        <f>AND('Sales Filter'!H55= "BOBBY CHAVEZ", YEAR('Sales Filter'!B55 ) = 2015)</f>
        <v>0</v>
      </c>
    </row>
    <row r="56" spans="1:27" ht="14.5">
      <c r="A56" s="2" t="s">
        <v>163</v>
      </c>
      <c r="B56" s="3">
        <v>42208</v>
      </c>
      <c r="C56" s="2" t="s">
        <v>161</v>
      </c>
      <c r="D56" s="2" t="s">
        <v>162</v>
      </c>
      <c r="E56" s="2" t="s">
        <v>48</v>
      </c>
      <c r="F56" s="2" t="s">
        <v>49</v>
      </c>
      <c r="G56" s="2" t="s">
        <v>79</v>
      </c>
      <c r="H56" s="2" t="s">
        <v>70</v>
      </c>
      <c r="I56" s="2" t="s">
        <v>117</v>
      </c>
      <c r="J56" s="2" t="s">
        <v>35</v>
      </c>
      <c r="K56" s="2" t="s">
        <v>32</v>
      </c>
      <c r="L56" s="2" t="s">
        <v>33</v>
      </c>
      <c r="M56" s="3">
        <v>42217</v>
      </c>
      <c r="N56" s="4">
        <v>1.6060000000000001</v>
      </c>
      <c r="O56" s="4">
        <v>3.927</v>
      </c>
      <c r="P56" s="5">
        <f t="shared" si="0"/>
        <v>1.4452054794520546</v>
      </c>
      <c r="Q56" s="5">
        <v>0.08</v>
      </c>
      <c r="R56" s="6">
        <f t="shared" si="1"/>
        <v>4.2411600000000007</v>
      </c>
      <c r="S56" s="7">
        <v>21</v>
      </c>
      <c r="T56" s="8">
        <f t="shared" si="2"/>
        <v>89.064360000000022</v>
      </c>
      <c r="U56" s="5">
        <v>0.09</v>
      </c>
      <c r="V56" s="9">
        <f t="shared" si="3"/>
        <v>8.0157924000000023</v>
      </c>
      <c r="W56" s="4">
        <v>4.22</v>
      </c>
      <c r="X56" s="4">
        <f t="shared" si="4"/>
        <v>85.268567600000011</v>
      </c>
      <c r="Y56" s="58"/>
      <c r="AA56" t="b">
        <f>AND('Sales Filter'!H56= "BOBBY CHAVEZ", YEAR('Sales Filter'!B56 ) = 2015)</f>
        <v>0</v>
      </c>
    </row>
    <row r="57" spans="1:27" ht="14.5">
      <c r="A57" s="2" t="s">
        <v>164</v>
      </c>
      <c r="B57" s="3">
        <v>42210</v>
      </c>
      <c r="C57" s="2" t="s">
        <v>165</v>
      </c>
      <c r="D57" s="2" t="s">
        <v>166</v>
      </c>
      <c r="E57" s="2" t="s">
        <v>48</v>
      </c>
      <c r="F57" s="2" t="s">
        <v>49</v>
      </c>
      <c r="G57" s="2" t="s">
        <v>40</v>
      </c>
      <c r="H57" s="2" t="s">
        <v>50</v>
      </c>
      <c r="I57" s="2" t="s">
        <v>42</v>
      </c>
      <c r="J57" s="2" t="s">
        <v>35</v>
      </c>
      <c r="K57" s="2" t="s">
        <v>36</v>
      </c>
      <c r="L57" s="2" t="s">
        <v>43</v>
      </c>
      <c r="M57" s="3">
        <v>42221</v>
      </c>
      <c r="N57" s="4">
        <v>1.0230000000000001</v>
      </c>
      <c r="O57" s="4">
        <v>1.6280000000000001</v>
      </c>
      <c r="P57" s="5">
        <f t="shared" si="0"/>
        <v>0.59139784946236551</v>
      </c>
      <c r="Q57" s="5">
        <v>0.08</v>
      </c>
      <c r="R57" s="6">
        <f t="shared" si="1"/>
        <v>1.7582400000000002</v>
      </c>
      <c r="S57" s="7">
        <v>39</v>
      </c>
      <c r="T57" s="8">
        <f t="shared" si="2"/>
        <v>68.571360000000013</v>
      </c>
      <c r="U57" s="5">
        <v>0.05</v>
      </c>
      <c r="V57" s="9">
        <f t="shared" si="3"/>
        <v>3.4285680000000007</v>
      </c>
      <c r="W57" s="4">
        <v>0.75</v>
      </c>
      <c r="X57" s="4">
        <f t="shared" si="4"/>
        <v>65.892792000000014</v>
      </c>
      <c r="Y57" s="58"/>
      <c r="AA57" t="b">
        <f>AND('Sales Filter'!H57= "BOBBY CHAVEZ", YEAR('Sales Filter'!B57 ) = 2015)</f>
        <v>0</v>
      </c>
    </row>
    <row r="58" spans="1:27" ht="14.5">
      <c r="A58" s="2" t="s">
        <v>167</v>
      </c>
      <c r="B58" s="3">
        <v>42210</v>
      </c>
      <c r="C58" s="2" t="s">
        <v>165</v>
      </c>
      <c r="D58" s="2" t="s">
        <v>166</v>
      </c>
      <c r="E58" s="2" t="s">
        <v>48</v>
      </c>
      <c r="F58" s="2" t="s">
        <v>49</v>
      </c>
      <c r="G58" s="2" t="s">
        <v>40</v>
      </c>
      <c r="H58" s="2" t="s">
        <v>50</v>
      </c>
      <c r="I58" s="2" t="s">
        <v>42</v>
      </c>
      <c r="J58" s="2" t="s">
        <v>35</v>
      </c>
      <c r="K58" s="2" t="s">
        <v>36</v>
      </c>
      <c r="L58" s="2" t="s">
        <v>33</v>
      </c>
      <c r="M58" s="3">
        <v>42222</v>
      </c>
      <c r="N58" s="4">
        <v>12.221</v>
      </c>
      <c r="O58" s="4">
        <v>21.824000000000002</v>
      </c>
      <c r="P58" s="5">
        <f t="shared" si="0"/>
        <v>0.78577857785778593</v>
      </c>
      <c r="Q58" s="5">
        <v>0.08</v>
      </c>
      <c r="R58" s="6">
        <f t="shared" si="1"/>
        <v>23.569920000000003</v>
      </c>
      <c r="S58" s="7">
        <v>30</v>
      </c>
      <c r="T58" s="8">
        <f t="shared" si="2"/>
        <v>707.09760000000006</v>
      </c>
      <c r="U58" s="5">
        <v>0.09</v>
      </c>
      <c r="V58" s="9">
        <f t="shared" si="3"/>
        <v>63.638784000000001</v>
      </c>
      <c r="W58" s="4">
        <v>4.1499999999999995</v>
      </c>
      <c r="X58" s="4">
        <f t="shared" si="4"/>
        <v>647.60881600000005</v>
      </c>
      <c r="Y58" s="58"/>
      <c r="AA58" t="b">
        <f>AND('Sales Filter'!H58= "BOBBY CHAVEZ", YEAR('Sales Filter'!B58 ) = 2015)</f>
        <v>0</v>
      </c>
    </row>
    <row r="59" spans="1:27" ht="14.5">
      <c r="A59" s="2" t="s">
        <v>168</v>
      </c>
      <c r="B59" s="3">
        <v>42224</v>
      </c>
      <c r="C59" s="2" t="s">
        <v>169</v>
      </c>
      <c r="D59" s="2" t="s">
        <v>170</v>
      </c>
      <c r="E59" s="2" t="s">
        <v>27</v>
      </c>
      <c r="F59" s="2" t="s">
        <v>27</v>
      </c>
      <c r="G59" s="2" t="s">
        <v>40</v>
      </c>
      <c r="H59" s="2" t="s">
        <v>84</v>
      </c>
      <c r="I59" s="2" t="s">
        <v>51</v>
      </c>
      <c r="J59" s="2" t="s">
        <v>35</v>
      </c>
      <c r="K59" s="2" t="s">
        <v>54</v>
      </c>
      <c r="L59" s="2" t="s">
        <v>33</v>
      </c>
      <c r="M59" s="3">
        <v>42232</v>
      </c>
      <c r="N59" s="4">
        <v>3.036</v>
      </c>
      <c r="O59" s="4">
        <v>4.8180000000000005</v>
      </c>
      <c r="P59" s="5">
        <f t="shared" si="0"/>
        <v>0.5869565217391306</v>
      </c>
      <c r="Q59" s="5">
        <v>0.08</v>
      </c>
      <c r="R59" s="6">
        <f t="shared" si="1"/>
        <v>5.2034400000000005</v>
      </c>
      <c r="S59" s="7">
        <v>26</v>
      </c>
      <c r="T59" s="8">
        <f t="shared" si="2"/>
        <v>135.28944000000001</v>
      </c>
      <c r="U59" s="5">
        <v>0.03</v>
      </c>
      <c r="V59" s="9">
        <f t="shared" si="3"/>
        <v>4.0586831999999999</v>
      </c>
      <c r="W59" s="4">
        <v>6.26</v>
      </c>
      <c r="X59" s="4">
        <f t="shared" si="4"/>
        <v>137.49075680000001</v>
      </c>
      <c r="Y59" s="58"/>
      <c r="AA59" t="b">
        <f>AND('Sales Filter'!H59= "BOBBY CHAVEZ", YEAR('Sales Filter'!B59 ) = 2015)</f>
        <v>0</v>
      </c>
    </row>
    <row r="60" spans="1:27" ht="14.5">
      <c r="A60" s="2" t="s">
        <v>171</v>
      </c>
      <c r="B60" s="3">
        <v>42224</v>
      </c>
      <c r="C60" s="2" t="s">
        <v>169</v>
      </c>
      <c r="D60" s="2" t="s">
        <v>170</v>
      </c>
      <c r="E60" s="2" t="s">
        <v>27</v>
      </c>
      <c r="F60" s="2" t="s">
        <v>27</v>
      </c>
      <c r="G60" s="2" t="s">
        <v>40</v>
      </c>
      <c r="H60" s="2" t="s">
        <v>84</v>
      </c>
      <c r="I60" s="2" t="s">
        <v>51</v>
      </c>
      <c r="J60" s="2" t="s">
        <v>35</v>
      </c>
      <c r="K60" s="2" t="s">
        <v>32</v>
      </c>
      <c r="L60" s="2" t="s">
        <v>33</v>
      </c>
      <c r="M60" s="3">
        <v>42234</v>
      </c>
      <c r="N60" s="4">
        <v>4.51</v>
      </c>
      <c r="O60" s="4">
        <v>10.241000000000001</v>
      </c>
      <c r="P60" s="5">
        <f t="shared" si="0"/>
        <v>1.2707317073170736</v>
      </c>
      <c r="Q60" s="5">
        <v>0.08</v>
      </c>
      <c r="R60" s="6">
        <f t="shared" si="1"/>
        <v>11.060280000000002</v>
      </c>
      <c r="S60" s="7">
        <v>32</v>
      </c>
      <c r="T60" s="8">
        <f t="shared" si="2"/>
        <v>353.92896000000007</v>
      </c>
      <c r="U60" s="5">
        <v>0.04</v>
      </c>
      <c r="V60" s="9">
        <f t="shared" si="3"/>
        <v>14.157158400000004</v>
      </c>
      <c r="W60" s="4">
        <v>4.03</v>
      </c>
      <c r="X60" s="4">
        <f t="shared" si="4"/>
        <v>343.80180160000003</v>
      </c>
      <c r="Y60" s="58"/>
      <c r="AA60" t="b">
        <f>AND('Sales Filter'!H60= "BOBBY CHAVEZ", YEAR('Sales Filter'!B60 ) = 2015)</f>
        <v>0</v>
      </c>
    </row>
    <row r="61" spans="1:27" ht="14.5">
      <c r="A61" s="2" t="s">
        <v>172</v>
      </c>
      <c r="B61" s="3">
        <v>42290</v>
      </c>
      <c r="C61" s="2" t="s">
        <v>173</v>
      </c>
      <c r="D61" s="2" t="s">
        <v>174</v>
      </c>
      <c r="E61" s="2" t="s">
        <v>27</v>
      </c>
      <c r="F61" s="2" t="s">
        <v>27</v>
      </c>
      <c r="G61" s="2" t="s">
        <v>58</v>
      </c>
      <c r="H61" s="2" t="s">
        <v>59</v>
      </c>
      <c r="I61" s="2" t="s">
        <v>42</v>
      </c>
      <c r="J61" s="2" t="s">
        <v>35</v>
      </c>
      <c r="K61" s="2" t="s">
        <v>36</v>
      </c>
      <c r="L61" s="2" t="s">
        <v>43</v>
      </c>
      <c r="M61" s="3">
        <v>42297</v>
      </c>
      <c r="N61" s="4">
        <v>1.6830000000000003</v>
      </c>
      <c r="O61" s="4">
        <v>2.7170000000000005</v>
      </c>
      <c r="P61" s="5">
        <f t="shared" si="0"/>
        <v>0.6143790849673203</v>
      </c>
      <c r="Q61" s="5">
        <v>0.08</v>
      </c>
      <c r="R61" s="6">
        <f t="shared" si="1"/>
        <v>2.9343600000000007</v>
      </c>
      <c r="S61" s="7">
        <v>47</v>
      </c>
      <c r="T61" s="8">
        <f t="shared" si="2"/>
        <v>137.91492000000002</v>
      </c>
      <c r="U61" s="5">
        <v>0.08</v>
      </c>
      <c r="V61" s="9">
        <f t="shared" si="3"/>
        <v>11.033193600000002</v>
      </c>
      <c r="W61" s="4">
        <v>1.07</v>
      </c>
      <c r="X61" s="4">
        <f t="shared" si="4"/>
        <v>127.95172640000001</v>
      </c>
      <c r="Y61" s="58"/>
      <c r="AA61" t="b">
        <f>AND('Sales Filter'!H61= "BOBBY CHAVEZ", YEAR('Sales Filter'!B61 ) = 2015)</f>
        <v>0</v>
      </c>
    </row>
    <row r="62" spans="1:27" ht="14.5">
      <c r="A62" s="2" t="s">
        <v>175</v>
      </c>
      <c r="B62" s="3">
        <v>42290</v>
      </c>
      <c r="C62" s="2" t="s">
        <v>173</v>
      </c>
      <c r="D62" s="2" t="s">
        <v>174</v>
      </c>
      <c r="E62" s="2" t="s">
        <v>27</v>
      </c>
      <c r="F62" s="2" t="s">
        <v>27</v>
      </c>
      <c r="G62" s="2" t="s">
        <v>58</v>
      </c>
      <c r="H62" s="2" t="s">
        <v>59</v>
      </c>
      <c r="I62" s="2" t="s">
        <v>42</v>
      </c>
      <c r="J62" s="2" t="s">
        <v>35</v>
      </c>
      <c r="K62" s="2" t="s">
        <v>36</v>
      </c>
      <c r="L62" s="2" t="s">
        <v>33</v>
      </c>
      <c r="M62" s="3">
        <v>42301</v>
      </c>
      <c r="N62" s="4">
        <v>3.8280000000000003</v>
      </c>
      <c r="O62" s="4">
        <v>5.9729999999999999</v>
      </c>
      <c r="P62" s="5">
        <f t="shared" si="0"/>
        <v>0.56034482758620674</v>
      </c>
      <c r="Q62" s="5">
        <v>0.08</v>
      </c>
      <c r="R62" s="6">
        <f t="shared" si="1"/>
        <v>6.4508400000000004</v>
      </c>
      <c r="S62" s="7">
        <v>13</v>
      </c>
      <c r="T62" s="8">
        <f t="shared" si="2"/>
        <v>83.860920000000007</v>
      </c>
      <c r="U62" s="5">
        <v>0.01</v>
      </c>
      <c r="V62" s="9">
        <f t="shared" si="3"/>
        <v>0.83860920000000005</v>
      </c>
      <c r="W62" s="4">
        <v>1</v>
      </c>
      <c r="X62" s="4">
        <f t="shared" si="4"/>
        <v>84.022310800000014</v>
      </c>
      <c r="Y62" s="58"/>
      <c r="AA62" t="b">
        <f>AND('Sales Filter'!H62= "BOBBY CHAVEZ", YEAR('Sales Filter'!B62 ) = 2015)</f>
        <v>0</v>
      </c>
    </row>
    <row r="63" spans="1:27" ht="14.5">
      <c r="A63" s="18" t="s">
        <v>176</v>
      </c>
      <c r="B63" s="19">
        <v>42307</v>
      </c>
      <c r="C63" s="18" t="s">
        <v>177</v>
      </c>
      <c r="D63" s="18" t="s">
        <v>178</v>
      </c>
      <c r="E63" s="18" t="s">
        <v>27</v>
      </c>
      <c r="F63" s="18" t="s">
        <v>27</v>
      </c>
      <c r="G63" s="18" t="s">
        <v>40</v>
      </c>
      <c r="H63" s="18" t="s">
        <v>59</v>
      </c>
      <c r="I63" s="18" t="s">
        <v>42</v>
      </c>
      <c r="J63" s="18" t="s">
        <v>35</v>
      </c>
      <c r="K63" s="18" t="s">
        <v>36</v>
      </c>
      <c r="L63" s="18" t="s">
        <v>33</v>
      </c>
      <c r="M63" s="19">
        <v>42316</v>
      </c>
      <c r="N63" s="20">
        <v>2.6290000000000004</v>
      </c>
      <c r="O63" s="20">
        <v>4.6859999999999999</v>
      </c>
      <c r="P63" s="21">
        <f t="shared" si="0"/>
        <v>0.78242677824267748</v>
      </c>
      <c r="Q63" s="21">
        <v>0.08</v>
      </c>
      <c r="R63" s="22">
        <f t="shared" si="1"/>
        <v>5.06088</v>
      </c>
      <c r="S63" s="23">
        <v>49</v>
      </c>
      <c r="T63" s="24">
        <f t="shared" si="2"/>
        <v>247.98312000000001</v>
      </c>
      <c r="U63" s="21">
        <v>0.08</v>
      </c>
      <c r="V63" s="25">
        <f t="shared" si="3"/>
        <v>19.8386496</v>
      </c>
      <c r="W63" s="20">
        <v>1.25</v>
      </c>
      <c r="X63" s="20">
        <f t="shared" si="4"/>
        <v>229.39447040000002</v>
      </c>
      <c r="Y63" s="60"/>
      <c r="AA63" t="b">
        <f>AND('Sales Filter'!H63= "BOBBY CHAVEZ", YEAR('Sales Filter'!B63 ) = 2015)</f>
        <v>0</v>
      </c>
    </row>
    <row r="64" spans="1:27" ht="14.5">
      <c r="A64" s="2" t="s">
        <v>179</v>
      </c>
      <c r="B64" s="3">
        <v>42307</v>
      </c>
      <c r="C64" s="2" t="s">
        <v>177</v>
      </c>
      <c r="D64" s="2" t="s">
        <v>178</v>
      </c>
      <c r="E64" s="2" t="s">
        <v>27</v>
      </c>
      <c r="F64" s="2" t="s">
        <v>27</v>
      </c>
      <c r="G64" s="2" t="s">
        <v>40</v>
      </c>
      <c r="H64" s="2" t="s">
        <v>59</v>
      </c>
      <c r="I64" s="2" t="s">
        <v>42</v>
      </c>
      <c r="J64" s="2" t="s">
        <v>35</v>
      </c>
      <c r="K64" s="2" t="s">
        <v>36</v>
      </c>
      <c r="L64" s="2" t="s">
        <v>33</v>
      </c>
      <c r="M64" s="3">
        <v>42319</v>
      </c>
      <c r="N64" s="4">
        <v>1.4300000000000002</v>
      </c>
      <c r="O64" s="4">
        <v>3.1680000000000001</v>
      </c>
      <c r="P64" s="5">
        <f t="shared" si="0"/>
        <v>1.2153846153846153</v>
      </c>
      <c r="Q64" s="5">
        <v>0.08</v>
      </c>
      <c r="R64" s="6">
        <f t="shared" si="1"/>
        <v>3.4214400000000005</v>
      </c>
      <c r="S64" s="7">
        <v>19</v>
      </c>
      <c r="T64" s="8">
        <f t="shared" si="2"/>
        <v>65.007360000000006</v>
      </c>
      <c r="U64" s="5">
        <v>9.9999999999999992E-2</v>
      </c>
      <c r="V64" s="9">
        <f t="shared" si="3"/>
        <v>6.5007359999999998</v>
      </c>
      <c r="W64" s="4">
        <v>1.06</v>
      </c>
      <c r="X64" s="4">
        <f t="shared" si="4"/>
        <v>59.566624000000004</v>
      </c>
      <c r="Y64" s="58"/>
      <c r="AA64" t="b">
        <f>AND('Sales Filter'!H64= "BOBBY CHAVEZ", YEAR('Sales Filter'!B64 ) = 2015)</f>
        <v>0</v>
      </c>
    </row>
    <row r="65" spans="1:27" ht="14.5">
      <c r="A65" s="2" t="s">
        <v>180</v>
      </c>
      <c r="B65" s="3">
        <v>42352</v>
      </c>
      <c r="C65" s="2" t="s">
        <v>181</v>
      </c>
      <c r="D65" s="2" t="s">
        <v>182</v>
      </c>
      <c r="E65" s="2" t="s">
        <v>27</v>
      </c>
      <c r="F65" s="2" t="s">
        <v>27</v>
      </c>
      <c r="G65" s="2" t="s">
        <v>79</v>
      </c>
      <c r="H65" s="2" t="s">
        <v>29</v>
      </c>
      <c r="I65" s="2" t="s">
        <v>60</v>
      </c>
      <c r="J65" s="2" t="s">
        <v>31</v>
      </c>
      <c r="K65" s="2" t="s">
        <v>54</v>
      </c>
      <c r="L65" s="2" t="s">
        <v>43</v>
      </c>
      <c r="M65" s="3">
        <v>42361</v>
      </c>
      <c r="N65" s="4">
        <v>7.0289999999999999</v>
      </c>
      <c r="O65" s="4">
        <v>21.978000000000002</v>
      </c>
      <c r="P65" s="5">
        <f t="shared" si="0"/>
        <v>2.126760563380282</v>
      </c>
      <c r="Q65" s="5">
        <v>0.08</v>
      </c>
      <c r="R65" s="6">
        <f t="shared" si="1"/>
        <v>23.736240000000002</v>
      </c>
      <c r="S65" s="7">
        <v>20</v>
      </c>
      <c r="T65" s="8">
        <f t="shared" si="2"/>
        <v>474.72480000000007</v>
      </c>
      <c r="U65" s="5">
        <v>0.05</v>
      </c>
      <c r="V65" s="9">
        <f t="shared" si="3"/>
        <v>23.736240000000006</v>
      </c>
      <c r="W65" s="4">
        <v>4.05</v>
      </c>
      <c r="X65" s="4">
        <f t="shared" si="4"/>
        <v>455.03856000000007</v>
      </c>
      <c r="Y65" s="58"/>
      <c r="AA65" t="b">
        <f>AND('Sales Filter'!H65= "BOBBY CHAVEZ", YEAR('Sales Filter'!B65 ) = 2015)</f>
        <v>0</v>
      </c>
    </row>
    <row r="66" spans="1:27" ht="14.5">
      <c r="A66" s="2" t="s">
        <v>183</v>
      </c>
      <c r="B66" s="3">
        <v>42352</v>
      </c>
      <c r="C66" s="2" t="s">
        <v>181</v>
      </c>
      <c r="D66" s="2" t="s">
        <v>182</v>
      </c>
      <c r="E66" s="2" t="s">
        <v>27</v>
      </c>
      <c r="F66" s="2" t="s">
        <v>27</v>
      </c>
      <c r="G66" s="2" t="s">
        <v>79</v>
      </c>
      <c r="H66" s="2" t="s">
        <v>29</v>
      </c>
      <c r="I66" s="2" t="s">
        <v>60</v>
      </c>
      <c r="J66" s="2" t="s">
        <v>35</v>
      </c>
      <c r="K66" s="2" t="s">
        <v>54</v>
      </c>
      <c r="L66" s="2" t="s">
        <v>33</v>
      </c>
      <c r="M66" s="3">
        <v>42361</v>
      </c>
      <c r="N66" s="4">
        <v>16.445</v>
      </c>
      <c r="O66" s="4">
        <v>38.236000000000004</v>
      </c>
      <c r="P66" s="5">
        <f t="shared" ref="P66:P129" si="5">(O66-N66)/N66</f>
        <v>1.3250836120401339</v>
      </c>
      <c r="Q66" s="5">
        <v>0.08</v>
      </c>
      <c r="R66" s="6">
        <f t="shared" ref="R66:R129" si="6">(Q66+1)*O66</f>
        <v>41.294880000000006</v>
      </c>
      <c r="S66" s="7">
        <v>48</v>
      </c>
      <c r="T66" s="8">
        <f t="shared" ref="T66:T129" si="7">S66*R66</f>
        <v>1982.1542400000003</v>
      </c>
      <c r="U66" s="5">
        <v>9.9999999999999992E-2</v>
      </c>
      <c r="V66" s="9">
        <f t="shared" ref="V66:V129" si="8">U66*T66</f>
        <v>198.21542400000001</v>
      </c>
      <c r="W66" s="4">
        <v>8.2700000000000014</v>
      </c>
      <c r="X66" s="4">
        <f t="shared" ref="X66:X129" si="9">T66-V66+W66</f>
        <v>1792.2088160000003</v>
      </c>
      <c r="Y66" s="58"/>
      <c r="AA66" t="b">
        <f>AND('Sales Filter'!H66= "BOBBY CHAVEZ", YEAR('Sales Filter'!B66 ) = 2015)</f>
        <v>0</v>
      </c>
    </row>
    <row r="67" spans="1:27" ht="14.5">
      <c r="A67" s="2" t="s">
        <v>184</v>
      </c>
      <c r="B67" s="3">
        <v>42367</v>
      </c>
      <c r="C67" s="2" t="s">
        <v>185</v>
      </c>
      <c r="D67" s="2" t="s">
        <v>186</v>
      </c>
      <c r="E67" s="2" t="s">
        <v>27</v>
      </c>
      <c r="F67" s="2" t="s">
        <v>27</v>
      </c>
      <c r="G67" s="2" t="s">
        <v>79</v>
      </c>
      <c r="H67" s="2" t="s">
        <v>112</v>
      </c>
      <c r="I67" s="2" t="s">
        <v>117</v>
      </c>
      <c r="J67" s="2" t="s">
        <v>35</v>
      </c>
      <c r="K67" s="2" t="s">
        <v>54</v>
      </c>
      <c r="L67" s="2" t="s">
        <v>33</v>
      </c>
      <c r="M67" s="3">
        <v>42375</v>
      </c>
      <c r="N67" s="4">
        <v>4.9830000000000005</v>
      </c>
      <c r="O67" s="4">
        <v>8.0300000000000011</v>
      </c>
      <c r="P67" s="5">
        <f t="shared" si="5"/>
        <v>0.61147902869757176</v>
      </c>
      <c r="Q67" s="5">
        <v>0.08</v>
      </c>
      <c r="R67" s="6">
        <f t="shared" si="6"/>
        <v>8.6724000000000014</v>
      </c>
      <c r="S67" s="7">
        <v>40</v>
      </c>
      <c r="T67" s="8">
        <f t="shared" si="7"/>
        <v>346.89600000000007</v>
      </c>
      <c r="U67" s="5">
        <v>6.0000000000000005E-2</v>
      </c>
      <c r="V67" s="9">
        <f t="shared" si="8"/>
        <v>20.813760000000006</v>
      </c>
      <c r="W67" s="4">
        <v>7.77</v>
      </c>
      <c r="X67" s="4">
        <f t="shared" si="9"/>
        <v>333.85224000000005</v>
      </c>
      <c r="Y67" s="58"/>
      <c r="AA67" t="b">
        <f>AND('Sales Filter'!H67= "BOBBY CHAVEZ", YEAR('Sales Filter'!B67 ) = 2015)</f>
        <v>0</v>
      </c>
    </row>
    <row r="68" spans="1:27" ht="14.5">
      <c r="A68" s="2" t="s">
        <v>187</v>
      </c>
      <c r="B68" s="3">
        <v>42367</v>
      </c>
      <c r="C68" s="2" t="s">
        <v>185</v>
      </c>
      <c r="D68" s="2" t="s">
        <v>186</v>
      </c>
      <c r="E68" s="2" t="s">
        <v>27</v>
      </c>
      <c r="F68" s="2" t="s">
        <v>27</v>
      </c>
      <c r="G68" s="2" t="s">
        <v>79</v>
      </c>
      <c r="H68" s="2" t="s">
        <v>112</v>
      </c>
      <c r="I68" s="2" t="s">
        <v>30</v>
      </c>
      <c r="J68" s="2" t="s">
        <v>35</v>
      </c>
      <c r="K68" s="2" t="s">
        <v>54</v>
      </c>
      <c r="L68" s="2" t="s">
        <v>33</v>
      </c>
      <c r="M68" s="3">
        <v>42375</v>
      </c>
      <c r="N68" s="4">
        <v>2.5190000000000001</v>
      </c>
      <c r="O68" s="4">
        <v>4.0590000000000002</v>
      </c>
      <c r="P68" s="5">
        <f t="shared" si="5"/>
        <v>0.611353711790393</v>
      </c>
      <c r="Q68" s="5">
        <v>0.08</v>
      </c>
      <c r="R68" s="6">
        <f t="shared" si="6"/>
        <v>4.3837200000000003</v>
      </c>
      <c r="S68" s="7">
        <v>43</v>
      </c>
      <c r="T68" s="8">
        <f t="shared" si="7"/>
        <v>188.49996000000002</v>
      </c>
      <c r="U68" s="5">
        <v>0.02</v>
      </c>
      <c r="V68" s="9">
        <f t="shared" si="8"/>
        <v>3.7699992000000004</v>
      </c>
      <c r="W68" s="4">
        <v>0.55000000000000004</v>
      </c>
      <c r="X68" s="4">
        <f t="shared" si="9"/>
        <v>185.27996080000003</v>
      </c>
      <c r="Y68" s="58"/>
      <c r="AA68" t="b">
        <f>AND('Sales Filter'!H68= "BOBBY CHAVEZ", YEAR('Sales Filter'!B68 ) = 2015)</f>
        <v>0</v>
      </c>
    </row>
    <row r="69" spans="1:27" ht="14.5">
      <c r="A69" s="2" t="s">
        <v>188</v>
      </c>
      <c r="B69" s="3">
        <v>42367</v>
      </c>
      <c r="C69" s="2" t="s">
        <v>185</v>
      </c>
      <c r="D69" s="2" t="s">
        <v>186</v>
      </c>
      <c r="E69" s="2" t="s">
        <v>27</v>
      </c>
      <c r="F69" s="2" t="s">
        <v>27</v>
      </c>
      <c r="G69" s="2" t="s">
        <v>79</v>
      </c>
      <c r="H69" s="2" t="s">
        <v>112</v>
      </c>
      <c r="I69" s="2" t="s">
        <v>117</v>
      </c>
      <c r="J69" s="2" t="s">
        <v>35</v>
      </c>
      <c r="K69" s="2" t="s">
        <v>36</v>
      </c>
      <c r="L69" s="2" t="s">
        <v>43</v>
      </c>
      <c r="M69" s="3">
        <v>42375</v>
      </c>
      <c r="N69" s="4">
        <v>4.8070000000000004</v>
      </c>
      <c r="O69" s="4">
        <v>10.021000000000001</v>
      </c>
      <c r="P69" s="5">
        <f t="shared" si="5"/>
        <v>1.0846681922196797</v>
      </c>
      <c r="Q69" s="5">
        <v>0.08</v>
      </c>
      <c r="R69" s="6">
        <f t="shared" si="6"/>
        <v>10.822680000000002</v>
      </c>
      <c r="S69" s="7">
        <v>23</v>
      </c>
      <c r="T69" s="8">
        <f t="shared" si="7"/>
        <v>248.92164000000005</v>
      </c>
      <c r="U69" s="5">
        <v>0.04</v>
      </c>
      <c r="V69" s="9">
        <f t="shared" si="8"/>
        <v>9.9568656000000022</v>
      </c>
      <c r="W69" s="4">
        <v>2.2999999999999998</v>
      </c>
      <c r="X69" s="4">
        <f t="shared" si="9"/>
        <v>241.26477440000005</v>
      </c>
      <c r="Y69" s="58"/>
      <c r="AA69" t="b">
        <f>AND('Sales Filter'!H69= "BOBBY CHAVEZ", YEAR('Sales Filter'!B69 ) = 2015)</f>
        <v>0</v>
      </c>
    </row>
    <row r="70" spans="1:27" ht="14.5">
      <c r="A70" s="2" t="s">
        <v>189</v>
      </c>
      <c r="B70" s="3">
        <v>42410</v>
      </c>
      <c r="C70" s="2" t="s">
        <v>190</v>
      </c>
      <c r="D70" s="2" t="s">
        <v>191</v>
      </c>
      <c r="E70" s="2" t="s">
        <v>48</v>
      </c>
      <c r="F70" s="2" t="s">
        <v>49</v>
      </c>
      <c r="G70" s="2" t="s">
        <v>40</v>
      </c>
      <c r="H70" s="2" t="s">
        <v>50</v>
      </c>
      <c r="I70" s="2" t="s">
        <v>60</v>
      </c>
      <c r="J70" s="2" t="s">
        <v>35</v>
      </c>
      <c r="K70" s="2" t="s">
        <v>36</v>
      </c>
      <c r="L70" s="2" t="s">
        <v>33</v>
      </c>
      <c r="M70" s="3">
        <v>42418</v>
      </c>
      <c r="N70" s="4">
        <v>5.742</v>
      </c>
      <c r="O70" s="4">
        <v>10.835000000000001</v>
      </c>
      <c r="P70" s="5">
        <f t="shared" si="5"/>
        <v>0.88697318007662851</v>
      </c>
      <c r="Q70" s="5">
        <v>0.08</v>
      </c>
      <c r="R70" s="6">
        <f t="shared" si="6"/>
        <v>11.701800000000002</v>
      </c>
      <c r="S70" s="7">
        <v>50</v>
      </c>
      <c r="T70" s="8">
        <f t="shared" si="7"/>
        <v>585.09000000000015</v>
      </c>
      <c r="U70" s="5">
        <v>9.9999999999999992E-2</v>
      </c>
      <c r="V70" s="9">
        <f t="shared" si="8"/>
        <v>58.509000000000007</v>
      </c>
      <c r="W70" s="4">
        <v>4.87</v>
      </c>
      <c r="X70" s="4">
        <f t="shared" si="9"/>
        <v>531.45100000000014</v>
      </c>
      <c r="Y70" s="58"/>
      <c r="AA70" t="b">
        <f>AND('Sales Filter'!H70= "BOBBY CHAVEZ", YEAR('Sales Filter'!B70 ) = 2015)</f>
        <v>0</v>
      </c>
    </row>
    <row r="71" spans="1:27" ht="14.5">
      <c r="A71" s="2" t="s">
        <v>192</v>
      </c>
      <c r="B71" s="3">
        <v>42410</v>
      </c>
      <c r="C71" s="2" t="s">
        <v>190</v>
      </c>
      <c r="D71" s="2" t="s">
        <v>191</v>
      </c>
      <c r="E71" s="2" t="s">
        <v>48</v>
      </c>
      <c r="F71" s="2" t="s">
        <v>49</v>
      </c>
      <c r="G71" s="2" t="s">
        <v>40</v>
      </c>
      <c r="H71" s="2" t="s">
        <v>50</v>
      </c>
      <c r="I71" s="2" t="s">
        <v>60</v>
      </c>
      <c r="J71" s="2" t="s">
        <v>35</v>
      </c>
      <c r="K71" s="2" t="s">
        <v>36</v>
      </c>
      <c r="L71" s="2" t="s">
        <v>33</v>
      </c>
      <c r="M71" s="3">
        <v>42418</v>
      </c>
      <c r="N71" s="4">
        <v>1.9360000000000002</v>
      </c>
      <c r="O71" s="4">
        <v>3.234</v>
      </c>
      <c r="P71" s="5">
        <f t="shared" si="5"/>
        <v>0.6704545454545453</v>
      </c>
      <c r="Q71" s="5">
        <v>0.08</v>
      </c>
      <c r="R71" s="6">
        <f t="shared" si="6"/>
        <v>3.4927200000000003</v>
      </c>
      <c r="S71" s="7">
        <v>20</v>
      </c>
      <c r="T71" s="8">
        <f t="shared" si="7"/>
        <v>69.854399999999998</v>
      </c>
      <c r="U71" s="5">
        <v>0.02</v>
      </c>
      <c r="V71" s="9">
        <f t="shared" si="8"/>
        <v>1.3970879999999999</v>
      </c>
      <c r="W71" s="4">
        <v>0.8600000000000001</v>
      </c>
      <c r="X71" s="4">
        <f t="shared" si="9"/>
        <v>69.317312000000001</v>
      </c>
      <c r="Y71" s="58"/>
      <c r="AA71" t="b">
        <f>AND('Sales Filter'!H71= "BOBBY CHAVEZ", YEAR('Sales Filter'!B71 ) = 2015)</f>
        <v>0</v>
      </c>
    </row>
    <row r="72" spans="1:27" ht="14.5">
      <c r="A72" s="2" t="s">
        <v>193</v>
      </c>
      <c r="B72" s="3">
        <v>42476</v>
      </c>
      <c r="C72" s="2" t="s">
        <v>194</v>
      </c>
      <c r="D72" s="2" t="s">
        <v>195</v>
      </c>
      <c r="E72" s="2" t="s">
        <v>27</v>
      </c>
      <c r="F72" s="2" t="s">
        <v>27</v>
      </c>
      <c r="G72" s="2" t="s">
        <v>28</v>
      </c>
      <c r="H72" s="2" t="s">
        <v>89</v>
      </c>
      <c r="I72" s="2" t="s">
        <v>30</v>
      </c>
      <c r="J72" s="2" t="s">
        <v>196</v>
      </c>
      <c r="K72" s="2" t="s">
        <v>94</v>
      </c>
      <c r="L72" s="2" t="s">
        <v>33</v>
      </c>
      <c r="M72" s="3">
        <v>42484</v>
      </c>
      <c r="N72" s="4">
        <v>61.776000000000003</v>
      </c>
      <c r="O72" s="4">
        <v>150.678</v>
      </c>
      <c r="P72" s="5">
        <f t="shared" si="5"/>
        <v>1.4391025641025639</v>
      </c>
      <c r="Q72" s="5">
        <v>0.08</v>
      </c>
      <c r="R72" s="6">
        <f t="shared" si="6"/>
        <v>162.73224000000002</v>
      </c>
      <c r="S72" s="7">
        <v>16</v>
      </c>
      <c r="T72" s="8">
        <f t="shared" si="7"/>
        <v>2603.7158400000003</v>
      </c>
      <c r="U72" s="5">
        <v>0.01</v>
      </c>
      <c r="V72" s="9">
        <f t="shared" si="8"/>
        <v>26.037158400000003</v>
      </c>
      <c r="W72" s="4">
        <v>24.54</v>
      </c>
      <c r="X72" s="4">
        <f t="shared" si="9"/>
        <v>2602.2186816000003</v>
      </c>
      <c r="Y72" s="58"/>
      <c r="AA72" t="b">
        <f>AND('Sales Filter'!H72= "BOBBY CHAVEZ", YEAR('Sales Filter'!B72 ) = 2015)</f>
        <v>0</v>
      </c>
    </row>
    <row r="73" spans="1:27" ht="14.5">
      <c r="A73" s="18" t="s">
        <v>197</v>
      </c>
      <c r="B73" s="19">
        <v>42476</v>
      </c>
      <c r="C73" s="18" t="s">
        <v>194</v>
      </c>
      <c r="D73" s="18" t="s">
        <v>195</v>
      </c>
      <c r="E73" s="18" t="s">
        <v>27</v>
      </c>
      <c r="F73" s="18" t="s">
        <v>27</v>
      </c>
      <c r="G73" s="18" t="s">
        <v>28</v>
      </c>
      <c r="H73" s="18" t="s">
        <v>89</v>
      </c>
      <c r="I73" s="18" t="s">
        <v>30</v>
      </c>
      <c r="J73" s="18" t="s">
        <v>35</v>
      </c>
      <c r="K73" s="18" t="s">
        <v>36</v>
      </c>
      <c r="L73" s="18" t="s">
        <v>33</v>
      </c>
      <c r="M73" s="19">
        <v>42485</v>
      </c>
      <c r="N73" s="20">
        <v>1.0230000000000001</v>
      </c>
      <c r="O73" s="20">
        <v>1.6280000000000001</v>
      </c>
      <c r="P73" s="21">
        <f t="shared" si="5"/>
        <v>0.59139784946236551</v>
      </c>
      <c r="Q73" s="21">
        <v>0.08</v>
      </c>
      <c r="R73" s="22">
        <f t="shared" si="6"/>
        <v>1.7582400000000002</v>
      </c>
      <c r="S73" s="23">
        <v>5</v>
      </c>
      <c r="T73" s="24">
        <f t="shared" si="7"/>
        <v>8.7912000000000017</v>
      </c>
      <c r="U73" s="21">
        <v>0.11</v>
      </c>
      <c r="V73" s="25">
        <f t="shared" si="8"/>
        <v>0.96703200000000022</v>
      </c>
      <c r="W73" s="20">
        <v>0.75</v>
      </c>
      <c r="X73" s="20">
        <f t="shared" si="9"/>
        <v>8.5741680000000002</v>
      </c>
      <c r="Y73" s="60"/>
      <c r="AA73" t="b">
        <f>AND('Sales Filter'!H73= "BOBBY CHAVEZ", YEAR('Sales Filter'!B73 ) = 2015)</f>
        <v>0</v>
      </c>
    </row>
    <row r="74" spans="1:27" ht="14.5">
      <c r="A74" s="2" t="s">
        <v>198</v>
      </c>
      <c r="B74" s="3">
        <v>42489</v>
      </c>
      <c r="C74" s="2" t="s">
        <v>199</v>
      </c>
      <c r="D74" s="2" t="s">
        <v>200</v>
      </c>
      <c r="E74" s="2" t="s">
        <v>27</v>
      </c>
      <c r="F74" s="2" t="s">
        <v>27</v>
      </c>
      <c r="G74" s="2" t="s">
        <v>58</v>
      </c>
      <c r="H74" s="2" t="s">
        <v>59</v>
      </c>
      <c r="I74" s="2" t="s">
        <v>51</v>
      </c>
      <c r="J74" s="2" t="s">
        <v>35</v>
      </c>
      <c r="K74" s="2" t="s">
        <v>54</v>
      </c>
      <c r="L74" s="2" t="s">
        <v>33</v>
      </c>
      <c r="M74" s="3">
        <v>42498</v>
      </c>
      <c r="N74" s="4">
        <v>2.0240000000000005</v>
      </c>
      <c r="O74" s="4">
        <v>3.1680000000000001</v>
      </c>
      <c r="P74" s="5">
        <f t="shared" si="5"/>
        <v>0.56521739130434756</v>
      </c>
      <c r="Q74" s="5">
        <v>0.08</v>
      </c>
      <c r="R74" s="6">
        <f t="shared" si="6"/>
        <v>3.4214400000000005</v>
      </c>
      <c r="S74" s="7">
        <v>47</v>
      </c>
      <c r="T74" s="8">
        <f t="shared" si="7"/>
        <v>160.80768000000003</v>
      </c>
      <c r="U74" s="5">
        <v>0.03</v>
      </c>
      <c r="V74" s="9">
        <f t="shared" si="8"/>
        <v>4.8242304000000011</v>
      </c>
      <c r="W74" s="4">
        <v>1.54</v>
      </c>
      <c r="X74" s="4">
        <f t="shared" si="9"/>
        <v>157.52344960000002</v>
      </c>
      <c r="Y74" s="58"/>
      <c r="AA74" t="b">
        <f>AND('Sales Filter'!H74= "BOBBY CHAVEZ", YEAR('Sales Filter'!B74 ) = 2015)</f>
        <v>0</v>
      </c>
    </row>
    <row r="75" spans="1:27" ht="14.5">
      <c r="A75" s="2" t="s">
        <v>201</v>
      </c>
      <c r="B75" s="3">
        <v>42489</v>
      </c>
      <c r="C75" s="2" t="s">
        <v>199</v>
      </c>
      <c r="D75" s="2" t="s">
        <v>200</v>
      </c>
      <c r="E75" s="2" t="s">
        <v>27</v>
      </c>
      <c r="F75" s="2" t="s">
        <v>27</v>
      </c>
      <c r="G75" s="2" t="s">
        <v>58</v>
      </c>
      <c r="H75" s="2" t="s">
        <v>59</v>
      </c>
      <c r="I75" s="2" t="s">
        <v>51</v>
      </c>
      <c r="J75" s="2" t="s">
        <v>35</v>
      </c>
      <c r="K75" s="2" t="s">
        <v>54</v>
      </c>
      <c r="L75" s="2" t="s">
        <v>33</v>
      </c>
      <c r="M75" s="3">
        <v>42497</v>
      </c>
      <c r="N75" s="4">
        <v>4.9060000000000006</v>
      </c>
      <c r="O75" s="4">
        <v>11.979000000000001</v>
      </c>
      <c r="P75" s="5">
        <f t="shared" si="5"/>
        <v>1.4417040358744393</v>
      </c>
      <c r="Q75" s="5">
        <v>0.08</v>
      </c>
      <c r="R75" s="6">
        <f t="shared" si="6"/>
        <v>12.937320000000001</v>
      </c>
      <c r="S75" s="7">
        <v>41</v>
      </c>
      <c r="T75" s="8">
        <f t="shared" si="7"/>
        <v>530.4301200000001</v>
      </c>
      <c r="U75" s="5">
        <v>6.9999999999999993E-2</v>
      </c>
      <c r="V75" s="9">
        <f t="shared" si="8"/>
        <v>37.130108400000005</v>
      </c>
      <c r="W75" s="4">
        <v>4.55</v>
      </c>
      <c r="X75" s="4">
        <f t="shared" si="9"/>
        <v>497.85001160000013</v>
      </c>
      <c r="Y75" s="58"/>
      <c r="AA75" t="b">
        <f>AND('Sales Filter'!H75= "BOBBY CHAVEZ", YEAR('Sales Filter'!B75 ) = 2015)</f>
        <v>0</v>
      </c>
    </row>
    <row r="76" spans="1:27" ht="14.5">
      <c r="A76" s="2" t="s">
        <v>202</v>
      </c>
      <c r="B76" s="3">
        <v>42490</v>
      </c>
      <c r="C76" s="2" t="s">
        <v>203</v>
      </c>
      <c r="D76" s="2" t="s">
        <v>204</v>
      </c>
      <c r="E76" s="2" t="s">
        <v>48</v>
      </c>
      <c r="F76" s="2" t="s">
        <v>49</v>
      </c>
      <c r="G76" s="2" t="s">
        <v>79</v>
      </c>
      <c r="H76" s="2" t="s">
        <v>70</v>
      </c>
      <c r="I76" s="2" t="s">
        <v>117</v>
      </c>
      <c r="J76" s="2" t="s">
        <v>196</v>
      </c>
      <c r="K76" s="2" t="s">
        <v>32</v>
      </c>
      <c r="L76" s="2" t="s">
        <v>33</v>
      </c>
      <c r="M76" s="3">
        <v>42499</v>
      </c>
      <c r="N76" s="4">
        <v>6.0500000000000007</v>
      </c>
      <c r="O76" s="4">
        <v>13.442000000000002</v>
      </c>
      <c r="P76" s="5">
        <f t="shared" si="5"/>
        <v>1.2218181818181819</v>
      </c>
      <c r="Q76" s="5">
        <v>0.08</v>
      </c>
      <c r="R76" s="6">
        <f t="shared" si="6"/>
        <v>14.517360000000004</v>
      </c>
      <c r="S76" s="7">
        <v>48</v>
      </c>
      <c r="T76" s="8">
        <f t="shared" si="7"/>
        <v>696.83328000000017</v>
      </c>
      <c r="U76" s="5">
        <v>6.9999999999999993E-2</v>
      </c>
      <c r="V76" s="9">
        <f t="shared" si="8"/>
        <v>48.778329600000006</v>
      </c>
      <c r="W76" s="4">
        <v>2.9</v>
      </c>
      <c r="X76" s="4">
        <f t="shared" si="9"/>
        <v>650.95495040000014</v>
      </c>
      <c r="Y76" s="58"/>
      <c r="AA76" t="b">
        <f>AND('Sales Filter'!H76= "BOBBY CHAVEZ", YEAR('Sales Filter'!B76 ) = 2015)</f>
        <v>0</v>
      </c>
    </row>
    <row r="77" spans="1:27" ht="14.5">
      <c r="A77" s="10" t="s">
        <v>205</v>
      </c>
      <c r="B77" s="11">
        <v>42490</v>
      </c>
      <c r="C77" s="10" t="s">
        <v>203</v>
      </c>
      <c r="D77" s="10" t="s">
        <v>204</v>
      </c>
      <c r="E77" s="10" t="s">
        <v>48</v>
      </c>
      <c r="F77" s="10" t="s">
        <v>49</v>
      </c>
      <c r="G77" s="10" t="s">
        <v>79</v>
      </c>
      <c r="H77" s="10" t="s">
        <v>70</v>
      </c>
      <c r="I77" s="10" t="s">
        <v>117</v>
      </c>
      <c r="J77" s="10" t="s">
        <v>35</v>
      </c>
      <c r="K77" s="10" t="s">
        <v>54</v>
      </c>
      <c r="L77" s="10" t="s">
        <v>33</v>
      </c>
      <c r="M77" s="11">
        <v>42498</v>
      </c>
      <c r="N77" s="12">
        <v>2.4859999999999998</v>
      </c>
      <c r="O77" s="12">
        <v>3.9380000000000006</v>
      </c>
      <c r="P77" s="13">
        <f t="shared" si="5"/>
        <v>0.58407079646017734</v>
      </c>
      <c r="Q77" s="13">
        <v>0.08</v>
      </c>
      <c r="R77" s="14">
        <f t="shared" si="6"/>
        <v>4.2530400000000013</v>
      </c>
      <c r="S77" s="15">
        <v>10</v>
      </c>
      <c r="T77" s="16">
        <f t="shared" si="7"/>
        <v>42.530400000000014</v>
      </c>
      <c r="U77" s="13">
        <v>9.9999999999999992E-2</v>
      </c>
      <c r="V77" s="17">
        <f t="shared" si="8"/>
        <v>4.2530400000000013</v>
      </c>
      <c r="W77" s="12">
        <v>5.52</v>
      </c>
      <c r="X77" s="12">
        <f t="shared" si="9"/>
        <v>43.797360000000012</v>
      </c>
      <c r="Y77" s="59"/>
      <c r="AA77" t="b">
        <f>AND('Sales Filter'!H77= "BOBBY CHAVEZ", YEAR('Sales Filter'!B77 ) = 2015)</f>
        <v>0</v>
      </c>
    </row>
    <row r="78" spans="1:27" ht="14.5">
      <c r="A78" s="2" t="s">
        <v>206</v>
      </c>
      <c r="B78" s="3">
        <v>42533</v>
      </c>
      <c r="C78" s="2" t="s">
        <v>207</v>
      </c>
      <c r="D78" s="2" t="s">
        <v>208</v>
      </c>
      <c r="E78" s="2" t="s">
        <v>48</v>
      </c>
      <c r="F78" s="2" t="s">
        <v>49</v>
      </c>
      <c r="G78" s="2" t="s">
        <v>79</v>
      </c>
      <c r="H78" s="2" t="s">
        <v>50</v>
      </c>
      <c r="I78" s="2" t="s">
        <v>42</v>
      </c>
      <c r="J78" s="2" t="s">
        <v>31</v>
      </c>
      <c r="K78" s="2" t="s">
        <v>52</v>
      </c>
      <c r="L78" s="2" t="s">
        <v>33</v>
      </c>
      <c r="M78" s="3">
        <v>42540</v>
      </c>
      <c r="N78" s="4">
        <v>9.7020000000000017</v>
      </c>
      <c r="O78" s="4">
        <v>23.088999999999999</v>
      </c>
      <c r="P78" s="5">
        <f t="shared" si="5"/>
        <v>1.3798185941043077</v>
      </c>
      <c r="Q78" s="5">
        <v>0.08</v>
      </c>
      <c r="R78" s="6">
        <f t="shared" si="6"/>
        <v>24.936119999999999</v>
      </c>
      <c r="S78" s="7">
        <v>4</v>
      </c>
      <c r="T78" s="8">
        <f t="shared" si="7"/>
        <v>99.744479999999996</v>
      </c>
      <c r="U78" s="5">
        <v>0.02</v>
      </c>
      <c r="V78" s="9">
        <f t="shared" si="8"/>
        <v>1.9948896</v>
      </c>
      <c r="W78" s="4">
        <v>4.8599999999999994</v>
      </c>
      <c r="X78" s="4">
        <f t="shared" si="9"/>
        <v>102.6095904</v>
      </c>
      <c r="Y78" s="58"/>
      <c r="AA78" t="b">
        <f>AND('Sales Filter'!H78= "BOBBY CHAVEZ", YEAR('Sales Filter'!B78 ) = 2015)</f>
        <v>0</v>
      </c>
    </row>
    <row r="79" spans="1:27" ht="14.5">
      <c r="A79" s="2" t="s">
        <v>209</v>
      </c>
      <c r="B79" s="3">
        <v>42533</v>
      </c>
      <c r="C79" s="2" t="s">
        <v>210</v>
      </c>
      <c r="D79" s="2" t="s">
        <v>211</v>
      </c>
      <c r="E79" s="2" t="s">
        <v>27</v>
      </c>
      <c r="F79" s="2" t="s">
        <v>27</v>
      </c>
      <c r="G79" s="2" t="s">
        <v>79</v>
      </c>
      <c r="H79" s="2" t="s">
        <v>41</v>
      </c>
      <c r="I79" s="2" t="s">
        <v>117</v>
      </c>
      <c r="J79" s="2" t="s">
        <v>31</v>
      </c>
      <c r="K79" s="2" t="s">
        <v>54</v>
      </c>
      <c r="L79" s="2" t="s">
        <v>33</v>
      </c>
      <c r="M79" s="3">
        <v>42542</v>
      </c>
      <c r="N79" s="4">
        <v>35.222000000000008</v>
      </c>
      <c r="O79" s="4">
        <v>167.72800000000001</v>
      </c>
      <c r="P79" s="5">
        <f t="shared" si="5"/>
        <v>3.7620237351655206</v>
      </c>
      <c r="Q79" s="5">
        <v>0.08</v>
      </c>
      <c r="R79" s="6">
        <f t="shared" si="6"/>
        <v>181.14624000000003</v>
      </c>
      <c r="S79" s="7">
        <v>39</v>
      </c>
      <c r="T79" s="8">
        <f t="shared" si="7"/>
        <v>7064.7033600000013</v>
      </c>
      <c r="U79" s="5">
        <v>0.11</v>
      </c>
      <c r="V79" s="9">
        <f t="shared" si="8"/>
        <v>777.11736960000019</v>
      </c>
      <c r="W79" s="4">
        <v>4.05</v>
      </c>
      <c r="X79" s="4">
        <f t="shared" si="9"/>
        <v>6291.635990400001</v>
      </c>
      <c r="Y79" s="58"/>
      <c r="AA79" t="b">
        <f>AND('Sales Filter'!H79= "BOBBY CHAVEZ", YEAR('Sales Filter'!B79 ) = 2015)</f>
        <v>0</v>
      </c>
    </row>
    <row r="80" spans="1:27" ht="14.5">
      <c r="A80" s="2" t="s">
        <v>212</v>
      </c>
      <c r="B80" s="3">
        <v>42533</v>
      </c>
      <c r="C80" s="2" t="s">
        <v>210</v>
      </c>
      <c r="D80" s="2" t="s">
        <v>211</v>
      </c>
      <c r="E80" s="2" t="s">
        <v>27</v>
      </c>
      <c r="F80" s="2" t="s">
        <v>27</v>
      </c>
      <c r="G80" s="2" t="s">
        <v>79</v>
      </c>
      <c r="H80" s="2" t="s">
        <v>41</v>
      </c>
      <c r="I80" s="2" t="s">
        <v>117</v>
      </c>
      <c r="J80" s="2" t="s">
        <v>31</v>
      </c>
      <c r="K80" s="2" t="s">
        <v>32</v>
      </c>
      <c r="L80" s="2" t="s">
        <v>33</v>
      </c>
      <c r="M80" s="3">
        <v>42542</v>
      </c>
      <c r="N80" s="4">
        <v>22.198</v>
      </c>
      <c r="O80" s="4">
        <v>38.951000000000001</v>
      </c>
      <c r="P80" s="5">
        <f t="shared" si="5"/>
        <v>0.75470763131813678</v>
      </c>
      <c r="Q80" s="5">
        <v>0.08</v>
      </c>
      <c r="R80" s="6">
        <f t="shared" si="6"/>
        <v>42.067080000000004</v>
      </c>
      <c r="S80" s="7">
        <v>32</v>
      </c>
      <c r="T80" s="8">
        <f t="shared" si="7"/>
        <v>1346.1465600000001</v>
      </c>
      <c r="U80" s="5">
        <v>0.09</v>
      </c>
      <c r="V80" s="9">
        <f t="shared" si="8"/>
        <v>121.15319040000001</v>
      </c>
      <c r="W80" s="4">
        <v>2.04</v>
      </c>
      <c r="X80" s="4">
        <f t="shared" si="9"/>
        <v>1227.0333696</v>
      </c>
      <c r="Y80" s="58"/>
      <c r="AA80" t="b">
        <f>AND('Sales Filter'!H80= "BOBBY CHAVEZ", YEAR('Sales Filter'!B80 ) = 2015)</f>
        <v>0</v>
      </c>
    </row>
    <row r="81" spans="1:27" ht="14.5">
      <c r="A81" s="2" t="s">
        <v>213</v>
      </c>
      <c r="B81" s="3">
        <v>42533</v>
      </c>
      <c r="C81" s="2" t="s">
        <v>207</v>
      </c>
      <c r="D81" s="2" t="s">
        <v>208</v>
      </c>
      <c r="E81" s="2" t="s">
        <v>48</v>
      </c>
      <c r="F81" s="2" t="s">
        <v>49</v>
      </c>
      <c r="G81" s="2" t="s">
        <v>79</v>
      </c>
      <c r="H81" s="2" t="s">
        <v>50</v>
      </c>
      <c r="I81" s="2" t="s">
        <v>42</v>
      </c>
      <c r="J81" s="2" t="s">
        <v>35</v>
      </c>
      <c r="K81" s="2" t="s">
        <v>36</v>
      </c>
      <c r="L81" s="2" t="s">
        <v>33</v>
      </c>
      <c r="M81" s="3">
        <v>42545</v>
      </c>
      <c r="N81" s="4">
        <v>0.78100000000000003</v>
      </c>
      <c r="O81" s="4">
        <v>1.254</v>
      </c>
      <c r="P81" s="5">
        <f t="shared" si="5"/>
        <v>0.60563380281690138</v>
      </c>
      <c r="Q81" s="5">
        <v>0.08</v>
      </c>
      <c r="R81" s="6">
        <f t="shared" si="6"/>
        <v>1.3543200000000002</v>
      </c>
      <c r="S81" s="7">
        <v>33</v>
      </c>
      <c r="T81" s="8">
        <f t="shared" si="7"/>
        <v>44.692560000000007</v>
      </c>
      <c r="U81" s="5">
        <v>0.08</v>
      </c>
      <c r="V81" s="9">
        <f t="shared" si="8"/>
        <v>3.5754048000000007</v>
      </c>
      <c r="W81" s="4">
        <v>0.75</v>
      </c>
      <c r="X81" s="4">
        <f t="shared" si="9"/>
        <v>41.867155200000006</v>
      </c>
      <c r="Y81" s="58"/>
      <c r="AA81" t="b">
        <f>AND('Sales Filter'!H81= "BOBBY CHAVEZ", YEAR('Sales Filter'!B81 ) = 2015)</f>
        <v>0</v>
      </c>
    </row>
    <row r="82" spans="1:27" ht="14.5">
      <c r="A82" s="2" t="s">
        <v>214</v>
      </c>
      <c r="B82" s="3">
        <v>42539</v>
      </c>
      <c r="C82" s="2" t="s">
        <v>215</v>
      </c>
      <c r="D82" s="2" t="s">
        <v>216</v>
      </c>
      <c r="E82" s="2" t="s">
        <v>27</v>
      </c>
      <c r="F82" s="2" t="s">
        <v>27</v>
      </c>
      <c r="G82" s="2" t="s">
        <v>58</v>
      </c>
      <c r="H82" s="2" t="s">
        <v>29</v>
      </c>
      <c r="I82" s="2" t="s">
        <v>30</v>
      </c>
      <c r="J82" s="2" t="s">
        <v>35</v>
      </c>
      <c r="K82" s="2" t="s">
        <v>36</v>
      </c>
      <c r="L82" s="2" t="s">
        <v>43</v>
      </c>
      <c r="M82" s="3">
        <v>42546</v>
      </c>
      <c r="N82" s="4">
        <v>1.6830000000000003</v>
      </c>
      <c r="O82" s="4">
        <v>3.0579999999999998</v>
      </c>
      <c r="P82" s="5">
        <f t="shared" si="5"/>
        <v>0.81699346405228723</v>
      </c>
      <c r="Q82" s="5">
        <v>0.08</v>
      </c>
      <c r="R82" s="6">
        <f t="shared" si="6"/>
        <v>3.3026400000000002</v>
      </c>
      <c r="S82" s="7">
        <v>49</v>
      </c>
      <c r="T82" s="8">
        <f t="shared" si="7"/>
        <v>161.82936000000001</v>
      </c>
      <c r="U82" s="5">
        <v>0.11</v>
      </c>
      <c r="V82" s="9">
        <f t="shared" si="8"/>
        <v>17.801229600000003</v>
      </c>
      <c r="W82" s="4">
        <v>1.3900000000000001</v>
      </c>
      <c r="X82" s="4">
        <f t="shared" si="9"/>
        <v>145.4181304</v>
      </c>
      <c r="Y82" s="58"/>
      <c r="AA82" t="b">
        <f>AND('Sales Filter'!H82= "BOBBY CHAVEZ", YEAR('Sales Filter'!B82 ) = 2015)</f>
        <v>0</v>
      </c>
    </row>
    <row r="83" spans="1:27" ht="14.5">
      <c r="A83" s="2" t="s">
        <v>217</v>
      </c>
      <c r="B83" s="3">
        <v>42539</v>
      </c>
      <c r="C83" s="2" t="s">
        <v>215</v>
      </c>
      <c r="D83" s="2" t="s">
        <v>216</v>
      </c>
      <c r="E83" s="2" t="s">
        <v>27</v>
      </c>
      <c r="F83" s="2" t="s">
        <v>27</v>
      </c>
      <c r="G83" s="2" t="s">
        <v>58</v>
      </c>
      <c r="H83" s="2" t="s">
        <v>29</v>
      </c>
      <c r="I83" s="2" t="s">
        <v>30</v>
      </c>
      <c r="J83" s="2" t="s">
        <v>35</v>
      </c>
      <c r="K83" s="2" t="s">
        <v>36</v>
      </c>
      <c r="L83" s="2" t="s">
        <v>33</v>
      </c>
      <c r="M83" s="3">
        <v>42549</v>
      </c>
      <c r="N83" s="4">
        <v>1.7600000000000002</v>
      </c>
      <c r="O83" s="4">
        <v>2.8820000000000006</v>
      </c>
      <c r="P83" s="5">
        <f t="shared" si="5"/>
        <v>0.63750000000000007</v>
      </c>
      <c r="Q83" s="5">
        <v>0.08</v>
      </c>
      <c r="R83" s="6">
        <f t="shared" si="6"/>
        <v>3.1125600000000007</v>
      </c>
      <c r="S83" s="7">
        <v>32</v>
      </c>
      <c r="T83" s="8">
        <f t="shared" si="7"/>
        <v>99.601920000000021</v>
      </c>
      <c r="U83" s="5">
        <v>6.0000000000000005E-2</v>
      </c>
      <c r="V83" s="9">
        <f t="shared" si="8"/>
        <v>5.9761152000000015</v>
      </c>
      <c r="W83" s="4">
        <v>0.85000000000000009</v>
      </c>
      <c r="X83" s="4">
        <f t="shared" si="9"/>
        <v>94.47580480000002</v>
      </c>
      <c r="Y83" s="58"/>
      <c r="AA83" t="b">
        <f>AND('Sales Filter'!H83= "BOBBY CHAVEZ", YEAR('Sales Filter'!B83 ) = 2015)</f>
        <v>0</v>
      </c>
    </row>
    <row r="84" spans="1:27" ht="14.5">
      <c r="A84" s="2" t="s">
        <v>218</v>
      </c>
      <c r="B84" s="3">
        <v>42604</v>
      </c>
      <c r="C84" s="2" t="s">
        <v>219</v>
      </c>
      <c r="D84" s="2" t="s">
        <v>220</v>
      </c>
      <c r="E84" s="2" t="s">
        <v>27</v>
      </c>
      <c r="F84" s="2" t="s">
        <v>27</v>
      </c>
      <c r="G84" s="2" t="s">
        <v>79</v>
      </c>
      <c r="H84" s="2" t="s">
        <v>65</v>
      </c>
      <c r="I84" s="2" t="s">
        <v>42</v>
      </c>
      <c r="J84" s="2" t="s">
        <v>31</v>
      </c>
      <c r="K84" s="2" t="s">
        <v>94</v>
      </c>
      <c r="L84" s="2" t="s">
        <v>33</v>
      </c>
      <c r="M84" s="3">
        <v>42620</v>
      </c>
      <c r="N84" s="4">
        <v>415.78900000000004</v>
      </c>
      <c r="O84" s="4">
        <v>659.98900000000003</v>
      </c>
      <c r="P84" s="5">
        <f t="shared" si="5"/>
        <v>0.58731712479166109</v>
      </c>
      <c r="Q84" s="5">
        <v>0.08</v>
      </c>
      <c r="R84" s="6">
        <f t="shared" si="6"/>
        <v>712.78812000000005</v>
      </c>
      <c r="S84" s="7">
        <v>18</v>
      </c>
      <c r="T84" s="8">
        <f t="shared" si="7"/>
        <v>12830.186160000001</v>
      </c>
      <c r="U84" s="5">
        <v>0.01</v>
      </c>
      <c r="V84" s="9">
        <f t="shared" si="8"/>
        <v>128.30186160000002</v>
      </c>
      <c r="W84" s="4">
        <v>24.54</v>
      </c>
      <c r="X84" s="4">
        <f t="shared" si="9"/>
        <v>12726.424298400001</v>
      </c>
      <c r="Y84" s="58"/>
      <c r="AA84" t="b">
        <f>AND('Sales Filter'!H84= "BOBBY CHAVEZ", YEAR('Sales Filter'!B84 ) = 2015)</f>
        <v>0</v>
      </c>
    </row>
    <row r="85" spans="1:27" ht="14.5">
      <c r="A85" s="2" t="s">
        <v>221</v>
      </c>
      <c r="B85" s="3">
        <v>42604</v>
      </c>
      <c r="C85" s="2" t="s">
        <v>219</v>
      </c>
      <c r="D85" s="2" t="s">
        <v>220</v>
      </c>
      <c r="E85" s="2" t="s">
        <v>27</v>
      </c>
      <c r="F85" s="2" t="s">
        <v>27</v>
      </c>
      <c r="G85" s="2" t="s">
        <v>79</v>
      </c>
      <c r="H85" s="2" t="s">
        <v>65</v>
      </c>
      <c r="I85" s="2" t="s">
        <v>42</v>
      </c>
      <c r="J85" s="2" t="s">
        <v>35</v>
      </c>
      <c r="K85" s="2" t="s">
        <v>36</v>
      </c>
      <c r="L85" s="2" t="s">
        <v>33</v>
      </c>
      <c r="M85" s="3">
        <v>42620</v>
      </c>
      <c r="N85" s="4">
        <v>12.221</v>
      </c>
      <c r="O85" s="4">
        <v>21.824000000000002</v>
      </c>
      <c r="P85" s="5">
        <f t="shared" si="5"/>
        <v>0.78577857785778593</v>
      </c>
      <c r="Q85" s="5">
        <v>0.08</v>
      </c>
      <c r="R85" s="6">
        <f t="shared" si="6"/>
        <v>23.569920000000003</v>
      </c>
      <c r="S85" s="7">
        <v>41</v>
      </c>
      <c r="T85" s="8">
        <f t="shared" si="7"/>
        <v>966.3667200000001</v>
      </c>
      <c r="U85" s="5">
        <v>0.02</v>
      </c>
      <c r="V85" s="9">
        <f t="shared" si="8"/>
        <v>19.327334400000002</v>
      </c>
      <c r="W85" s="4">
        <v>4.1499999999999995</v>
      </c>
      <c r="X85" s="4">
        <f t="shared" si="9"/>
        <v>951.18938560000004</v>
      </c>
      <c r="Y85" s="58"/>
      <c r="AA85" t="b">
        <f>AND('Sales Filter'!H85= "BOBBY CHAVEZ", YEAR('Sales Filter'!B85 ) = 2015)</f>
        <v>0</v>
      </c>
    </row>
    <row r="86" spans="1:27" ht="14.5">
      <c r="A86" s="2" t="s">
        <v>222</v>
      </c>
      <c r="B86" s="3">
        <v>42629</v>
      </c>
      <c r="C86" s="2" t="s">
        <v>169</v>
      </c>
      <c r="D86" s="2" t="s">
        <v>170</v>
      </c>
      <c r="E86" s="2" t="s">
        <v>27</v>
      </c>
      <c r="F86" s="2" t="s">
        <v>27</v>
      </c>
      <c r="G86" s="2" t="s">
        <v>40</v>
      </c>
      <c r="H86" s="2" t="s">
        <v>84</v>
      </c>
      <c r="I86" s="2" t="s">
        <v>30</v>
      </c>
      <c r="J86" s="2" t="s">
        <v>35</v>
      </c>
      <c r="K86" s="2" t="s">
        <v>54</v>
      </c>
      <c r="L86" s="2" t="s">
        <v>33</v>
      </c>
      <c r="M86" s="3">
        <v>42638</v>
      </c>
      <c r="N86" s="4">
        <v>5.8630000000000004</v>
      </c>
      <c r="O86" s="4">
        <v>9.4600000000000009</v>
      </c>
      <c r="P86" s="5">
        <f t="shared" si="5"/>
        <v>0.61350844277673544</v>
      </c>
      <c r="Q86" s="5">
        <v>0.08</v>
      </c>
      <c r="R86" s="6">
        <f t="shared" si="6"/>
        <v>10.216800000000001</v>
      </c>
      <c r="S86" s="7">
        <v>4</v>
      </c>
      <c r="T86" s="8">
        <f t="shared" si="7"/>
        <v>40.867200000000004</v>
      </c>
      <c r="U86" s="5">
        <v>0.04</v>
      </c>
      <c r="V86" s="9">
        <f t="shared" si="8"/>
        <v>1.6346880000000001</v>
      </c>
      <c r="W86" s="4">
        <v>6.24</v>
      </c>
      <c r="X86" s="4">
        <f t="shared" si="9"/>
        <v>45.472512000000009</v>
      </c>
      <c r="Y86" s="58"/>
      <c r="AA86" t="b">
        <f>AND('Sales Filter'!H86= "BOBBY CHAVEZ", YEAR('Sales Filter'!B86 ) = 2015)</f>
        <v>0</v>
      </c>
    </row>
    <row r="87" spans="1:27" ht="14.5">
      <c r="A87" s="2" t="s">
        <v>223</v>
      </c>
      <c r="B87" s="3">
        <v>42629</v>
      </c>
      <c r="C87" s="2" t="s">
        <v>169</v>
      </c>
      <c r="D87" s="2" t="s">
        <v>170</v>
      </c>
      <c r="E87" s="2" t="s">
        <v>27</v>
      </c>
      <c r="F87" s="2" t="s">
        <v>27</v>
      </c>
      <c r="G87" s="2" t="s">
        <v>40</v>
      </c>
      <c r="H87" s="2" t="s">
        <v>84</v>
      </c>
      <c r="I87" s="2" t="s">
        <v>30</v>
      </c>
      <c r="J87" s="2" t="s">
        <v>35</v>
      </c>
      <c r="K87" s="2" t="s">
        <v>54</v>
      </c>
      <c r="L87" s="2" t="s">
        <v>33</v>
      </c>
      <c r="M87" s="3">
        <v>42637</v>
      </c>
      <c r="N87" s="4">
        <v>74.503000000000014</v>
      </c>
      <c r="O87" s="4">
        <v>181.72</v>
      </c>
      <c r="P87" s="5">
        <f t="shared" si="5"/>
        <v>1.4390964122250105</v>
      </c>
      <c r="Q87" s="5">
        <v>0.08</v>
      </c>
      <c r="R87" s="6">
        <f t="shared" si="6"/>
        <v>196.25760000000002</v>
      </c>
      <c r="S87" s="7">
        <v>12</v>
      </c>
      <c r="T87" s="8">
        <f t="shared" si="7"/>
        <v>2355.0912000000003</v>
      </c>
      <c r="U87" s="5">
        <v>0.09</v>
      </c>
      <c r="V87" s="9">
        <f t="shared" si="8"/>
        <v>211.95820800000001</v>
      </c>
      <c r="W87" s="4">
        <v>20.04</v>
      </c>
      <c r="X87" s="4">
        <f t="shared" si="9"/>
        <v>2163.1729920000002</v>
      </c>
      <c r="Y87" s="58"/>
      <c r="AA87" t="b">
        <f>AND('Sales Filter'!H87= "BOBBY CHAVEZ", YEAR('Sales Filter'!B87 ) = 2015)</f>
        <v>0</v>
      </c>
    </row>
    <row r="88" spans="1:27" ht="14.5">
      <c r="A88" s="2" t="s">
        <v>224</v>
      </c>
      <c r="B88" s="3">
        <v>42637</v>
      </c>
      <c r="C88" s="2" t="s">
        <v>225</v>
      </c>
      <c r="D88" s="2" t="s">
        <v>226</v>
      </c>
      <c r="E88" s="2" t="s">
        <v>27</v>
      </c>
      <c r="F88" s="2" t="s">
        <v>27</v>
      </c>
      <c r="G88" s="2" t="s">
        <v>40</v>
      </c>
      <c r="H88" s="2" t="s">
        <v>29</v>
      </c>
      <c r="I88" s="2" t="s">
        <v>30</v>
      </c>
      <c r="J88" s="2" t="s">
        <v>35</v>
      </c>
      <c r="K88" s="2" t="s">
        <v>54</v>
      </c>
      <c r="L88" s="2" t="s">
        <v>33</v>
      </c>
      <c r="M88" s="3">
        <v>42646</v>
      </c>
      <c r="N88" s="4">
        <v>15.268000000000002</v>
      </c>
      <c r="O88" s="4">
        <v>24.618000000000002</v>
      </c>
      <c r="P88" s="5">
        <f t="shared" si="5"/>
        <v>0.61239193083573473</v>
      </c>
      <c r="Q88" s="5">
        <v>0.08</v>
      </c>
      <c r="R88" s="6">
        <f t="shared" si="6"/>
        <v>26.587440000000004</v>
      </c>
      <c r="S88" s="7">
        <v>36</v>
      </c>
      <c r="T88" s="8">
        <f t="shared" si="7"/>
        <v>957.1478400000002</v>
      </c>
      <c r="U88" s="5">
        <v>0.08</v>
      </c>
      <c r="V88" s="9">
        <f t="shared" si="8"/>
        <v>76.571827200000016</v>
      </c>
      <c r="W88" s="4">
        <v>15.15</v>
      </c>
      <c r="X88" s="4">
        <f t="shared" si="9"/>
        <v>895.72601280000015</v>
      </c>
      <c r="Y88" s="58"/>
      <c r="AA88" t="b">
        <f>AND('Sales Filter'!H88= "BOBBY CHAVEZ", YEAR('Sales Filter'!B88 ) = 2015)</f>
        <v>0</v>
      </c>
    </row>
    <row r="89" spans="1:27" ht="14.5">
      <c r="A89" s="2" t="s">
        <v>227</v>
      </c>
      <c r="B89" s="3">
        <v>42637</v>
      </c>
      <c r="C89" s="2" t="s">
        <v>225</v>
      </c>
      <c r="D89" s="2" t="s">
        <v>226</v>
      </c>
      <c r="E89" s="2" t="s">
        <v>27</v>
      </c>
      <c r="F89" s="2" t="s">
        <v>27</v>
      </c>
      <c r="G89" s="2" t="s">
        <v>40</v>
      </c>
      <c r="H89" s="2" t="s">
        <v>29</v>
      </c>
      <c r="I89" s="2" t="s">
        <v>30</v>
      </c>
      <c r="J89" s="2" t="s">
        <v>31</v>
      </c>
      <c r="K89" s="2" t="s">
        <v>54</v>
      </c>
      <c r="L89" s="2" t="s">
        <v>43</v>
      </c>
      <c r="M89" s="3">
        <v>42645</v>
      </c>
      <c r="N89" s="4">
        <v>16.170000000000002</v>
      </c>
      <c r="O89" s="4">
        <v>32.989000000000004</v>
      </c>
      <c r="P89" s="5">
        <f t="shared" si="5"/>
        <v>1.0401360544217688</v>
      </c>
      <c r="Q89" s="5">
        <v>0.08</v>
      </c>
      <c r="R89" s="6">
        <f t="shared" si="6"/>
        <v>35.62812000000001</v>
      </c>
      <c r="S89" s="7">
        <v>38</v>
      </c>
      <c r="T89" s="8">
        <f t="shared" si="7"/>
        <v>1353.8685600000003</v>
      </c>
      <c r="U89" s="5">
        <v>0.04</v>
      </c>
      <c r="V89" s="9">
        <f t="shared" si="8"/>
        <v>54.154742400000018</v>
      </c>
      <c r="W89" s="4">
        <v>5.55</v>
      </c>
      <c r="X89" s="4">
        <f t="shared" si="9"/>
        <v>1305.2638176000003</v>
      </c>
      <c r="Y89" s="58"/>
      <c r="AA89" t="b">
        <f>AND('Sales Filter'!H89= "BOBBY CHAVEZ", YEAR('Sales Filter'!B89 ) = 2015)</f>
        <v>0</v>
      </c>
    </row>
    <row r="90" spans="1:27" ht="14.5">
      <c r="A90" s="2" t="s">
        <v>228</v>
      </c>
      <c r="B90" s="3">
        <v>42668</v>
      </c>
      <c r="C90" s="2" t="s">
        <v>77</v>
      </c>
      <c r="D90" s="2" t="s">
        <v>78</v>
      </c>
      <c r="E90" s="2" t="s">
        <v>48</v>
      </c>
      <c r="F90" s="2" t="s">
        <v>49</v>
      </c>
      <c r="G90" s="2" t="s">
        <v>79</v>
      </c>
      <c r="H90" s="2" t="s">
        <v>70</v>
      </c>
      <c r="I90" s="2" t="s">
        <v>30</v>
      </c>
      <c r="J90" s="2" t="s">
        <v>31</v>
      </c>
      <c r="K90" s="2" t="s">
        <v>54</v>
      </c>
      <c r="L90" s="2" t="s">
        <v>33</v>
      </c>
      <c r="M90" s="3">
        <v>42676</v>
      </c>
      <c r="N90" s="4">
        <v>59.972000000000008</v>
      </c>
      <c r="O90" s="4">
        <v>111.06700000000001</v>
      </c>
      <c r="P90" s="5">
        <f t="shared" si="5"/>
        <v>0.85198092443140117</v>
      </c>
      <c r="Q90" s="5">
        <v>0.08</v>
      </c>
      <c r="R90" s="6">
        <f t="shared" si="6"/>
        <v>119.95236000000001</v>
      </c>
      <c r="S90" s="7">
        <v>31</v>
      </c>
      <c r="T90" s="8">
        <f t="shared" si="7"/>
        <v>3718.5231600000002</v>
      </c>
      <c r="U90" s="5">
        <v>6.0000000000000005E-2</v>
      </c>
      <c r="V90" s="9">
        <f t="shared" si="8"/>
        <v>223.11138960000002</v>
      </c>
      <c r="W90" s="4">
        <v>7.2299999999999995</v>
      </c>
      <c r="X90" s="4">
        <f t="shared" si="9"/>
        <v>3502.6417704</v>
      </c>
      <c r="Y90" s="58"/>
      <c r="AA90" t="b">
        <f>AND('Sales Filter'!H90= "BOBBY CHAVEZ", YEAR('Sales Filter'!B90 ) = 2015)</f>
        <v>0</v>
      </c>
    </row>
    <row r="91" spans="1:27" ht="14.5">
      <c r="A91" s="2" t="s">
        <v>229</v>
      </c>
      <c r="B91" s="3">
        <v>42668</v>
      </c>
      <c r="C91" s="2" t="s">
        <v>77</v>
      </c>
      <c r="D91" s="2" t="s">
        <v>78</v>
      </c>
      <c r="E91" s="2" t="s">
        <v>48</v>
      </c>
      <c r="F91" s="2" t="s">
        <v>49</v>
      </c>
      <c r="G91" s="2" t="s">
        <v>79</v>
      </c>
      <c r="H91" s="2" t="s">
        <v>70</v>
      </c>
      <c r="I91" s="2" t="s">
        <v>30</v>
      </c>
      <c r="J91" s="2" t="s">
        <v>35</v>
      </c>
      <c r="K91" s="2" t="s">
        <v>36</v>
      </c>
      <c r="L91" s="2" t="s">
        <v>33</v>
      </c>
      <c r="M91" s="3">
        <v>42675</v>
      </c>
      <c r="N91" s="4">
        <v>2.8490000000000002</v>
      </c>
      <c r="O91" s="4">
        <v>4.3780000000000001</v>
      </c>
      <c r="P91" s="5">
        <f t="shared" si="5"/>
        <v>0.53667953667953661</v>
      </c>
      <c r="Q91" s="5">
        <v>0.08</v>
      </c>
      <c r="R91" s="6">
        <f t="shared" si="6"/>
        <v>4.7282400000000004</v>
      </c>
      <c r="S91" s="7">
        <v>6</v>
      </c>
      <c r="T91" s="8">
        <f t="shared" si="7"/>
        <v>28.369440000000004</v>
      </c>
      <c r="U91" s="5">
        <v>9.9999999999999992E-2</v>
      </c>
      <c r="V91" s="9">
        <f t="shared" si="8"/>
        <v>2.8369440000000004</v>
      </c>
      <c r="W91" s="4">
        <v>3.02</v>
      </c>
      <c r="X91" s="4">
        <f t="shared" si="9"/>
        <v>28.552496000000005</v>
      </c>
      <c r="Y91" s="58"/>
      <c r="AA91" t="b">
        <f>AND('Sales Filter'!H91= "BOBBY CHAVEZ", YEAR('Sales Filter'!B91 ) = 2015)</f>
        <v>0</v>
      </c>
    </row>
    <row r="92" spans="1:27" ht="14.5">
      <c r="A92" s="2" t="s">
        <v>230</v>
      </c>
      <c r="B92" s="3">
        <v>42710</v>
      </c>
      <c r="C92" s="2" t="s">
        <v>231</v>
      </c>
      <c r="D92" s="2" t="s">
        <v>232</v>
      </c>
      <c r="E92" s="2" t="s">
        <v>27</v>
      </c>
      <c r="F92" s="2" t="s">
        <v>27</v>
      </c>
      <c r="G92" s="2" t="s">
        <v>40</v>
      </c>
      <c r="H92" s="2" t="s">
        <v>233</v>
      </c>
      <c r="I92" s="2" t="s">
        <v>42</v>
      </c>
      <c r="J92" s="2" t="s">
        <v>35</v>
      </c>
      <c r="K92" s="2" t="s">
        <v>54</v>
      </c>
      <c r="L92" s="2" t="s">
        <v>33</v>
      </c>
      <c r="M92" s="3">
        <v>42724</v>
      </c>
      <c r="N92" s="4">
        <v>5.0490000000000004</v>
      </c>
      <c r="O92" s="4">
        <v>8.0080000000000009</v>
      </c>
      <c r="P92" s="5">
        <f t="shared" si="5"/>
        <v>0.58605664488017439</v>
      </c>
      <c r="Q92" s="5">
        <v>0.08</v>
      </c>
      <c r="R92" s="6">
        <f t="shared" si="6"/>
        <v>8.6486400000000021</v>
      </c>
      <c r="S92" s="7">
        <v>20</v>
      </c>
      <c r="T92" s="8">
        <f t="shared" si="7"/>
        <v>172.97280000000003</v>
      </c>
      <c r="U92" s="5">
        <v>9.9999999999999992E-2</v>
      </c>
      <c r="V92" s="9">
        <f t="shared" si="8"/>
        <v>17.297280000000001</v>
      </c>
      <c r="W92" s="4">
        <v>11.200000000000001</v>
      </c>
      <c r="X92" s="4">
        <f t="shared" si="9"/>
        <v>166.87552000000002</v>
      </c>
      <c r="Y92" s="58"/>
      <c r="AA92" t="b">
        <f>AND('Sales Filter'!H92= "BOBBY CHAVEZ", YEAR('Sales Filter'!B92 ) = 2015)</f>
        <v>0</v>
      </c>
    </row>
    <row r="93" spans="1:27" ht="14.5">
      <c r="A93" s="18" t="s">
        <v>234</v>
      </c>
      <c r="B93" s="19">
        <v>42710</v>
      </c>
      <c r="C93" s="18" t="s">
        <v>231</v>
      </c>
      <c r="D93" s="18" t="s">
        <v>232</v>
      </c>
      <c r="E93" s="18" t="s">
        <v>27</v>
      </c>
      <c r="F93" s="18" t="s">
        <v>27</v>
      </c>
      <c r="G93" s="18" t="s">
        <v>40</v>
      </c>
      <c r="H93" s="18" t="s">
        <v>233</v>
      </c>
      <c r="I93" s="18" t="s">
        <v>42</v>
      </c>
      <c r="J93" s="18" t="s">
        <v>35</v>
      </c>
      <c r="K93" s="18" t="s">
        <v>36</v>
      </c>
      <c r="L93" s="18" t="s">
        <v>33</v>
      </c>
      <c r="M93" s="19">
        <v>42721</v>
      </c>
      <c r="N93" s="20">
        <v>0.78100000000000003</v>
      </c>
      <c r="O93" s="20">
        <v>1.254</v>
      </c>
      <c r="P93" s="21">
        <f t="shared" si="5"/>
        <v>0.60563380281690138</v>
      </c>
      <c r="Q93" s="21">
        <v>0.08</v>
      </c>
      <c r="R93" s="22">
        <f t="shared" si="6"/>
        <v>1.3543200000000002</v>
      </c>
      <c r="S93" s="23">
        <v>30</v>
      </c>
      <c r="T93" s="24">
        <f t="shared" si="7"/>
        <v>40.629600000000003</v>
      </c>
      <c r="U93" s="21">
        <v>9.9999999999999992E-2</v>
      </c>
      <c r="V93" s="25">
        <f t="shared" si="8"/>
        <v>4.0629600000000003</v>
      </c>
      <c r="W93" s="20">
        <v>0.75</v>
      </c>
      <c r="X93" s="20">
        <f t="shared" si="9"/>
        <v>37.316640000000007</v>
      </c>
      <c r="Y93" s="60"/>
      <c r="AA93" t="b">
        <f>AND('Sales Filter'!H93= "BOBBY CHAVEZ", YEAR('Sales Filter'!B93 ) = 2015)</f>
        <v>0</v>
      </c>
    </row>
    <row r="94" spans="1:27" ht="14.5">
      <c r="A94" s="2" t="s">
        <v>235</v>
      </c>
      <c r="B94" s="3">
        <v>41314</v>
      </c>
      <c r="C94" s="2" t="s">
        <v>77</v>
      </c>
      <c r="D94" s="2" t="s">
        <v>78</v>
      </c>
      <c r="E94" s="2" t="s">
        <v>48</v>
      </c>
      <c r="F94" s="2" t="s">
        <v>49</v>
      </c>
      <c r="G94" s="2" t="s">
        <v>79</v>
      </c>
      <c r="H94" s="2" t="s">
        <v>70</v>
      </c>
      <c r="I94" s="2" t="s">
        <v>117</v>
      </c>
      <c r="J94" s="2" t="s">
        <v>35</v>
      </c>
      <c r="K94" s="2" t="s">
        <v>54</v>
      </c>
      <c r="L94" s="2" t="s">
        <v>33</v>
      </c>
      <c r="M94" s="3">
        <v>41322</v>
      </c>
      <c r="N94" s="4">
        <v>3.8720000000000003</v>
      </c>
      <c r="O94" s="4">
        <v>6.1380000000000008</v>
      </c>
      <c r="P94" s="5">
        <f t="shared" si="5"/>
        <v>0.58522727272727282</v>
      </c>
      <c r="Q94" s="5">
        <v>0.08</v>
      </c>
      <c r="R94" s="6">
        <f t="shared" si="6"/>
        <v>6.6290400000000016</v>
      </c>
      <c r="S94" s="7">
        <v>31</v>
      </c>
      <c r="T94" s="8">
        <f t="shared" si="7"/>
        <v>205.50024000000005</v>
      </c>
      <c r="U94" s="5">
        <v>0.04</v>
      </c>
      <c r="V94" s="9">
        <f t="shared" si="8"/>
        <v>8.2200096000000027</v>
      </c>
      <c r="W94" s="4">
        <v>3.04</v>
      </c>
      <c r="X94" s="4">
        <f t="shared" si="9"/>
        <v>200.32023040000004</v>
      </c>
      <c r="Y94" s="58"/>
      <c r="AA94" t="b">
        <f>AND('Sales Filter'!H94= "BOBBY CHAVEZ", YEAR('Sales Filter'!B94 ) = 2015)</f>
        <v>0</v>
      </c>
    </row>
    <row r="95" spans="1:27" ht="14.5">
      <c r="A95" s="2" t="s">
        <v>236</v>
      </c>
      <c r="B95" s="3">
        <v>41314</v>
      </c>
      <c r="C95" s="2" t="s">
        <v>237</v>
      </c>
      <c r="D95" s="2" t="s">
        <v>238</v>
      </c>
      <c r="E95" s="2" t="s">
        <v>48</v>
      </c>
      <c r="F95" s="2" t="s">
        <v>49</v>
      </c>
      <c r="G95" s="2" t="s">
        <v>79</v>
      </c>
      <c r="H95" s="2" t="s">
        <v>50</v>
      </c>
      <c r="I95" s="2" t="s">
        <v>117</v>
      </c>
      <c r="J95" s="2" t="s">
        <v>35</v>
      </c>
      <c r="K95" s="2" t="s">
        <v>36</v>
      </c>
      <c r="L95" s="2" t="s">
        <v>33</v>
      </c>
      <c r="M95" s="3">
        <v>41322</v>
      </c>
      <c r="N95" s="4">
        <v>2.6290000000000004</v>
      </c>
      <c r="O95" s="4">
        <v>4.6859999999999999</v>
      </c>
      <c r="P95" s="5">
        <f t="shared" si="5"/>
        <v>0.78242677824267748</v>
      </c>
      <c r="Q95" s="5">
        <v>0.08</v>
      </c>
      <c r="R95" s="6">
        <f t="shared" si="6"/>
        <v>5.06088</v>
      </c>
      <c r="S95" s="7">
        <v>31</v>
      </c>
      <c r="T95" s="8">
        <f t="shared" si="7"/>
        <v>156.88728</v>
      </c>
      <c r="U95" s="5">
        <v>0.04</v>
      </c>
      <c r="V95" s="9">
        <f t="shared" si="8"/>
        <v>6.2754912000000003</v>
      </c>
      <c r="W95" s="4">
        <v>1.25</v>
      </c>
      <c r="X95" s="4">
        <f t="shared" si="9"/>
        <v>151.8617888</v>
      </c>
      <c r="Y95" s="58"/>
      <c r="AA95" t="b">
        <f>AND('Sales Filter'!H95= "BOBBY CHAVEZ", YEAR('Sales Filter'!B95 ) = 2015)</f>
        <v>0</v>
      </c>
    </row>
    <row r="96" spans="1:27" ht="14.5">
      <c r="A96" s="2" t="s">
        <v>239</v>
      </c>
      <c r="B96" s="3">
        <v>41315</v>
      </c>
      <c r="C96" s="2" t="s">
        <v>240</v>
      </c>
      <c r="D96" s="2" t="s">
        <v>241</v>
      </c>
      <c r="E96" s="2" t="s">
        <v>27</v>
      </c>
      <c r="F96" s="2" t="s">
        <v>27</v>
      </c>
      <c r="G96" s="2" t="s">
        <v>28</v>
      </c>
      <c r="H96" s="2" t="s">
        <v>242</v>
      </c>
      <c r="I96" s="2" t="s">
        <v>60</v>
      </c>
      <c r="J96" s="2" t="s">
        <v>35</v>
      </c>
      <c r="K96" s="2" t="s">
        <v>36</v>
      </c>
      <c r="L96" s="2" t="s">
        <v>43</v>
      </c>
      <c r="M96" s="3">
        <v>41324</v>
      </c>
      <c r="N96" s="4">
        <v>2.6510000000000002</v>
      </c>
      <c r="O96" s="4">
        <v>4.0810000000000004</v>
      </c>
      <c r="P96" s="5">
        <f t="shared" si="5"/>
        <v>0.53941908713692943</v>
      </c>
      <c r="Q96" s="5">
        <v>0.08</v>
      </c>
      <c r="R96" s="6">
        <f t="shared" si="6"/>
        <v>4.4074800000000005</v>
      </c>
      <c r="S96" s="7">
        <v>44</v>
      </c>
      <c r="T96" s="8">
        <f t="shared" si="7"/>
        <v>193.92912000000001</v>
      </c>
      <c r="U96" s="5">
        <v>0.08</v>
      </c>
      <c r="V96" s="9">
        <f t="shared" si="8"/>
        <v>15.514329600000002</v>
      </c>
      <c r="W96" s="4">
        <v>1.98</v>
      </c>
      <c r="X96" s="4">
        <f t="shared" si="9"/>
        <v>180.39479040000001</v>
      </c>
      <c r="Y96" s="58"/>
      <c r="AA96" t="b">
        <f>AND('Sales Filter'!H96= "BOBBY CHAVEZ", YEAR('Sales Filter'!B96 ) = 2015)</f>
        <v>0</v>
      </c>
    </row>
    <row r="97" spans="1:27" ht="14.5">
      <c r="A97" s="2" t="s">
        <v>243</v>
      </c>
      <c r="B97" s="3">
        <v>41316</v>
      </c>
      <c r="C97" s="2" t="s">
        <v>244</v>
      </c>
      <c r="D97" s="2" t="s">
        <v>245</v>
      </c>
      <c r="E97" s="2" t="s">
        <v>48</v>
      </c>
      <c r="F97" s="2" t="s">
        <v>49</v>
      </c>
      <c r="G97" s="2" t="s">
        <v>79</v>
      </c>
      <c r="H97" s="2" t="s">
        <v>70</v>
      </c>
      <c r="I97" s="2" t="s">
        <v>117</v>
      </c>
      <c r="J97" s="2" t="s">
        <v>31</v>
      </c>
      <c r="K97" s="2" t="s">
        <v>118</v>
      </c>
      <c r="L97" s="2" t="s">
        <v>119</v>
      </c>
      <c r="M97" s="3">
        <v>41325</v>
      </c>
      <c r="N97" s="4">
        <v>82.5</v>
      </c>
      <c r="O97" s="4">
        <v>133.06700000000001</v>
      </c>
      <c r="P97" s="5">
        <f t="shared" si="5"/>
        <v>0.61293333333333344</v>
      </c>
      <c r="Q97" s="5">
        <v>0.08</v>
      </c>
      <c r="R97" s="6">
        <f t="shared" si="6"/>
        <v>143.71236000000002</v>
      </c>
      <c r="S97" s="7">
        <v>8</v>
      </c>
      <c r="T97" s="8">
        <f t="shared" si="7"/>
        <v>1149.6988800000001</v>
      </c>
      <c r="U97" s="5">
        <v>0.09</v>
      </c>
      <c r="V97" s="9">
        <f t="shared" si="8"/>
        <v>103.47289920000001</v>
      </c>
      <c r="W97" s="4">
        <v>26.35</v>
      </c>
      <c r="X97" s="4">
        <f t="shared" si="9"/>
        <v>1072.5759808</v>
      </c>
      <c r="Y97" s="58"/>
      <c r="AA97" t="b">
        <f>AND('Sales Filter'!H97= "BOBBY CHAVEZ", YEAR('Sales Filter'!B97 ) = 2015)</f>
        <v>0</v>
      </c>
    </row>
    <row r="98" spans="1:27" ht="14.5">
      <c r="A98" s="2" t="s">
        <v>246</v>
      </c>
      <c r="B98" s="3">
        <v>41317</v>
      </c>
      <c r="C98" s="2" t="s">
        <v>247</v>
      </c>
      <c r="D98" s="2" t="s">
        <v>248</v>
      </c>
      <c r="E98" s="2" t="s">
        <v>27</v>
      </c>
      <c r="F98" s="2" t="s">
        <v>27</v>
      </c>
      <c r="G98" s="2" t="s">
        <v>58</v>
      </c>
      <c r="H98" s="2" t="s">
        <v>233</v>
      </c>
      <c r="I98" s="2" t="s">
        <v>60</v>
      </c>
      <c r="J98" s="2" t="s">
        <v>35</v>
      </c>
      <c r="K98" s="2" t="s">
        <v>36</v>
      </c>
      <c r="L98" s="2" t="s">
        <v>33</v>
      </c>
      <c r="M98" s="3">
        <v>41325</v>
      </c>
      <c r="N98" s="4">
        <v>0.9900000000000001</v>
      </c>
      <c r="O98" s="4">
        <v>2.3100000000000005</v>
      </c>
      <c r="P98" s="5">
        <f t="shared" si="5"/>
        <v>1.3333333333333335</v>
      </c>
      <c r="Q98" s="5">
        <v>0.08</v>
      </c>
      <c r="R98" s="6">
        <f t="shared" si="6"/>
        <v>2.4948000000000006</v>
      </c>
      <c r="S98" s="7">
        <v>19</v>
      </c>
      <c r="T98" s="8">
        <f t="shared" si="7"/>
        <v>47.40120000000001</v>
      </c>
      <c r="U98" s="5">
        <v>0.04</v>
      </c>
      <c r="V98" s="9">
        <f t="shared" si="8"/>
        <v>1.8960480000000004</v>
      </c>
      <c r="W98" s="4">
        <v>0.75</v>
      </c>
      <c r="X98" s="4">
        <f t="shared" si="9"/>
        <v>46.25515200000001</v>
      </c>
      <c r="Y98" s="58"/>
      <c r="AA98" t="b">
        <f>AND('Sales Filter'!H98= "BOBBY CHAVEZ", YEAR('Sales Filter'!B98 ) = 2015)</f>
        <v>0</v>
      </c>
    </row>
    <row r="99" spans="1:27" ht="14.5">
      <c r="A99" s="2" t="s">
        <v>249</v>
      </c>
      <c r="B99" s="3">
        <v>41318</v>
      </c>
      <c r="C99" s="2" t="s">
        <v>219</v>
      </c>
      <c r="D99" s="2" t="s">
        <v>220</v>
      </c>
      <c r="E99" s="2" t="s">
        <v>27</v>
      </c>
      <c r="F99" s="2" t="s">
        <v>27</v>
      </c>
      <c r="G99" s="2" t="s">
        <v>79</v>
      </c>
      <c r="H99" s="2" t="s">
        <v>65</v>
      </c>
      <c r="I99" s="2" t="s">
        <v>30</v>
      </c>
      <c r="J99" s="2" t="s">
        <v>35</v>
      </c>
      <c r="K99" s="2" t="s">
        <v>54</v>
      </c>
      <c r="L99" s="2" t="s">
        <v>33</v>
      </c>
      <c r="M99" s="3">
        <v>41326</v>
      </c>
      <c r="N99" s="4">
        <v>1.3089999999999999</v>
      </c>
      <c r="O99" s="4">
        <v>2.1779999999999999</v>
      </c>
      <c r="P99" s="5">
        <f t="shared" si="5"/>
        <v>0.66386554621848737</v>
      </c>
      <c r="Q99" s="5">
        <v>0.08</v>
      </c>
      <c r="R99" s="6">
        <f t="shared" si="6"/>
        <v>2.3522400000000001</v>
      </c>
      <c r="S99" s="7">
        <v>5</v>
      </c>
      <c r="T99" s="8">
        <f t="shared" si="7"/>
        <v>11.761200000000001</v>
      </c>
      <c r="U99" s="5">
        <v>6.0000000000000005E-2</v>
      </c>
      <c r="V99" s="9">
        <f t="shared" si="8"/>
        <v>0.70567200000000008</v>
      </c>
      <c r="W99" s="4">
        <v>4.8199999999999994</v>
      </c>
      <c r="X99" s="4">
        <f t="shared" si="9"/>
        <v>15.875527999999999</v>
      </c>
      <c r="Y99" s="58"/>
      <c r="AA99" t="b">
        <f>AND('Sales Filter'!H99= "BOBBY CHAVEZ", YEAR('Sales Filter'!B99 ) = 2015)</f>
        <v>0</v>
      </c>
    </row>
    <row r="100" spans="1:27" ht="14.5">
      <c r="A100" s="2" t="s">
        <v>250</v>
      </c>
      <c r="B100" s="3">
        <v>41320</v>
      </c>
      <c r="C100" s="2" t="s">
        <v>251</v>
      </c>
      <c r="D100" s="2" t="s">
        <v>252</v>
      </c>
      <c r="E100" s="2" t="s">
        <v>48</v>
      </c>
      <c r="F100" s="2" t="s">
        <v>49</v>
      </c>
      <c r="G100" s="2" t="s">
        <v>79</v>
      </c>
      <c r="H100" s="2" t="s">
        <v>70</v>
      </c>
      <c r="I100" s="2" t="s">
        <v>42</v>
      </c>
      <c r="J100" s="2" t="s">
        <v>35</v>
      </c>
      <c r="K100" s="2" t="s">
        <v>36</v>
      </c>
      <c r="L100" s="2" t="s">
        <v>33</v>
      </c>
      <c r="M100" s="3">
        <v>41332</v>
      </c>
      <c r="N100" s="4">
        <v>1.1990000000000003</v>
      </c>
      <c r="O100" s="4">
        <v>2.8600000000000003</v>
      </c>
      <c r="P100" s="5">
        <f t="shared" si="5"/>
        <v>1.3853211009174309</v>
      </c>
      <c r="Q100" s="5">
        <v>0.08</v>
      </c>
      <c r="R100" s="6">
        <f t="shared" si="6"/>
        <v>3.0888000000000004</v>
      </c>
      <c r="S100" s="7">
        <v>49</v>
      </c>
      <c r="T100" s="8">
        <f t="shared" si="7"/>
        <v>151.35120000000003</v>
      </c>
      <c r="U100" s="5">
        <v>0.11</v>
      </c>
      <c r="V100" s="9">
        <f t="shared" si="8"/>
        <v>16.648632000000003</v>
      </c>
      <c r="W100" s="4">
        <v>2.4499999999999997</v>
      </c>
      <c r="X100" s="4">
        <f t="shared" si="9"/>
        <v>137.15256800000003</v>
      </c>
      <c r="Y100" s="58"/>
      <c r="AA100" t="b">
        <f>AND('Sales Filter'!H100= "BOBBY CHAVEZ", YEAR('Sales Filter'!B100 ) = 2015)</f>
        <v>0</v>
      </c>
    </row>
    <row r="101" spans="1:27" ht="14.5">
      <c r="A101" s="2" t="s">
        <v>253</v>
      </c>
      <c r="B101" s="3">
        <v>41321</v>
      </c>
      <c r="C101" s="2" t="s">
        <v>254</v>
      </c>
      <c r="D101" s="2" t="s">
        <v>255</v>
      </c>
      <c r="E101" s="2" t="s">
        <v>27</v>
      </c>
      <c r="F101" s="2" t="s">
        <v>27</v>
      </c>
      <c r="G101" s="2" t="s">
        <v>28</v>
      </c>
      <c r="H101" s="2" t="s">
        <v>41</v>
      </c>
      <c r="I101" s="2" t="s">
        <v>60</v>
      </c>
      <c r="J101" s="2" t="s">
        <v>35</v>
      </c>
      <c r="K101" s="2" t="s">
        <v>54</v>
      </c>
      <c r="L101" s="2" t="s">
        <v>33</v>
      </c>
      <c r="M101" s="3">
        <v>41330</v>
      </c>
      <c r="N101" s="4">
        <v>109.32900000000001</v>
      </c>
      <c r="O101" s="4">
        <v>179.22300000000001</v>
      </c>
      <c r="P101" s="5">
        <f t="shared" si="5"/>
        <v>0.63929972834289162</v>
      </c>
      <c r="Q101" s="5">
        <v>0.08</v>
      </c>
      <c r="R101" s="6">
        <f t="shared" si="6"/>
        <v>193.56084000000001</v>
      </c>
      <c r="S101" s="7">
        <v>34</v>
      </c>
      <c r="T101" s="8">
        <f t="shared" si="7"/>
        <v>6581.0685600000006</v>
      </c>
      <c r="U101" s="5">
        <v>9.9999999999999992E-2</v>
      </c>
      <c r="V101" s="9">
        <f t="shared" si="8"/>
        <v>658.10685599999999</v>
      </c>
      <c r="W101" s="4">
        <v>20.04</v>
      </c>
      <c r="X101" s="4">
        <f t="shared" si="9"/>
        <v>5943.0017040000002</v>
      </c>
      <c r="Y101" s="58"/>
      <c r="AA101" t="b">
        <f>AND('Sales Filter'!H101= "BOBBY CHAVEZ", YEAR('Sales Filter'!B101 ) = 2015)</f>
        <v>0</v>
      </c>
    </row>
    <row r="102" spans="1:27" ht="14.5">
      <c r="A102" s="2" t="s">
        <v>256</v>
      </c>
      <c r="B102" s="3">
        <v>41323</v>
      </c>
      <c r="C102" s="2" t="s">
        <v>257</v>
      </c>
      <c r="D102" s="2" t="s">
        <v>258</v>
      </c>
      <c r="E102" s="2" t="s">
        <v>27</v>
      </c>
      <c r="F102" s="2" t="s">
        <v>27</v>
      </c>
      <c r="G102" s="2" t="s">
        <v>58</v>
      </c>
      <c r="H102" s="2" t="s">
        <v>41</v>
      </c>
      <c r="I102" s="2" t="s">
        <v>60</v>
      </c>
      <c r="J102" s="2" t="s">
        <v>35</v>
      </c>
      <c r="K102" s="2" t="s">
        <v>36</v>
      </c>
      <c r="L102" s="2" t="s">
        <v>33</v>
      </c>
      <c r="M102" s="3">
        <v>41332</v>
      </c>
      <c r="N102" s="4">
        <v>1.1990000000000003</v>
      </c>
      <c r="O102" s="4">
        <v>1.8480000000000001</v>
      </c>
      <c r="P102" s="5">
        <f t="shared" si="5"/>
        <v>0.54128440366972452</v>
      </c>
      <c r="Q102" s="5">
        <v>0.08</v>
      </c>
      <c r="R102" s="6">
        <f t="shared" si="6"/>
        <v>1.9958400000000003</v>
      </c>
      <c r="S102" s="7">
        <v>35</v>
      </c>
      <c r="T102" s="8">
        <f t="shared" si="7"/>
        <v>69.854400000000012</v>
      </c>
      <c r="U102" s="5">
        <v>0.05</v>
      </c>
      <c r="V102" s="9">
        <f t="shared" si="8"/>
        <v>3.4927200000000007</v>
      </c>
      <c r="W102" s="4">
        <v>1.05</v>
      </c>
      <c r="X102" s="4">
        <f t="shared" si="9"/>
        <v>67.411680000000004</v>
      </c>
      <c r="Y102" s="58"/>
      <c r="AA102" t="b">
        <f>AND('Sales Filter'!H102= "BOBBY CHAVEZ", YEAR('Sales Filter'!B102 ) = 2015)</f>
        <v>0</v>
      </c>
    </row>
    <row r="103" spans="1:27" ht="14.5">
      <c r="A103" s="2" t="s">
        <v>259</v>
      </c>
      <c r="B103" s="3">
        <v>41325</v>
      </c>
      <c r="C103" s="2" t="s">
        <v>260</v>
      </c>
      <c r="D103" s="2" t="s">
        <v>261</v>
      </c>
      <c r="E103" s="2" t="s">
        <v>27</v>
      </c>
      <c r="F103" s="2" t="s">
        <v>27</v>
      </c>
      <c r="G103" s="2" t="s">
        <v>40</v>
      </c>
      <c r="H103" s="2" t="s">
        <v>242</v>
      </c>
      <c r="I103" s="2" t="s">
        <v>51</v>
      </c>
      <c r="J103" s="2" t="s">
        <v>35</v>
      </c>
      <c r="K103" s="2" t="s">
        <v>54</v>
      </c>
      <c r="L103" s="2" t="s">
        <v>33</v>
      </c>
      <c r="M103" s="3">
        <v>41333</v>
      </c>
      <c r="N103" s="4">
        <v>59.719000000000001</v>
      </c>
      <c r="O103" s="4">
        <v>99.528000000000006</v>
      </c>
      <c r="P103" s="5">
        <f t="shared" si="5"/>
        <v>0.66660526800515751</v>
      </c>
      <c r="Q103" s="5">
        <v>0.08</v>
      </c>
      <c r="R103" s="6">
        <f t="shared" si="6"/>
        <v>107.49024000000001</v>
      </c>
      <c r="S103" s="7">
        <v>10</v>
      </c>
      <c r="T103" s="8">
        <f t="shared" si="7"/>
        <v>1074.9024000000002</v>
      </c>
      <c r="U103" s="5">
        <v>0.08</v>
      </c>
      <c r="V103" s="9">
        <f t="shared" si="8"/>
        <v>85.992192000000017</v>
      </c>
      <c r="W103" s="4">
        <v>20.04</v>
      </c>
      <c r="X103" s="4">
        <f t="shared" si="9"/>
        <v>1008.9502080000001</v>
      </c>
      <c r="Y103" s="58"/>
      <c r="AA103" t="b">
        <f>AND('Sales Filter'!H103= "BOBBY CHAVEZ", YEAR('Sales Filter'!B103 ) = 2015)</f>
        <v>0</v>
      </c>
    </row>
    <row r="104" spans="1:27" ht="14.5">
      <c r="A104" s="2" t="s">
        <v>262</v>
      </c>
      <c r="B104" s="3">
        <v>41326</v>
      </c>
      <c r="C104" s="2" t="s">
        <v>263</v>
      </c>
      <c r="D104" s="2" t="s">
        <v>264</v>
      </c>
      <c r="E104" s="2" t="s">
        <v>27</v>
      </c>
      <c r="F104" s="2" t="s">
        <v>27</v>
      </c>
      <c r="G104" s="2" t="s">
        <v>28</v>
      </c>
      <c r="H104" s="2" t="s">
        <v>112</v>
      </c>
      <c r="I104" s="2" t="s">
        <v>51</v>
      </c>
      <c r="J104" s="2" t="s">
        <v>35</v>
      </c>
      <c r="K104" s="2" t="s">
        <v>54</v>
      </c>
      <c r="L104" s="2" t="s">
        <v>33</v>
      </c>
      <c r="M104" s="3">
        <v>41333</v>
      </c>
      <c r="N104" s="4">
        <v>5.8630000000000004</v>
      </c>
      <c r="O104" s="4">
        <v>9.4600000000000009</v>
      </c>
      <c r="P104" s="5">
        <f t="shared" si="5"/>
        <v>0.61350844277673544</v>
      </c>
      <c r="Q104" s="5">
        <v>0.08</v>
      </c>
      <c r="R104" s="6">
        <f t="shared" si="6"/>
        <v>10.216800000000001</v>
      </c>
      <c r="S104" s="7">
        <v>50</v>
      </c>
      <c r="T104" s="8">
        <f t="shared" si="7"/>
        <v>510.84000000000003</v>
      </c>
      <c r="U104" s="5">
        <v>0.01</v>
      </c>
      <c r="V104" s="9">
        <f t="shared" si="8"/>
        <v>5.1084000000000005</v>
      </c>
      <c r="W104" s="4">
        <v>6.24</v>
      </c>
      <c r="X104" s="4">
        <f t="shared" si="9"/>
        <v>511.97160000000002</v>
      </c>
      <c r="Y104" s="58"/>
      <c r="AA104" t="b">
        <f>AND('Sales Filter'!H104= "BOBBY CHAVEZ", YEAR('Sales Filter'!B104 ) = 2015)</f>
        <v>0</v>
      </c>
    </row>
    <row r="105" spans="1:27" ht="14.5">
      <c r="A105" s="2" t="s">
        <v>265</v>
      </c>
      <c r="B105" s="3">
        <v>41327</v>
      </c>
      <c r="C105" s="2" t="s">
        <v>73</v>
      </c>
      <c r="D105" s="2" t="s">
        <v>74</v>
      </c>
      <c r="E105" s="2" t="s">
        <v>27</v>
      </c>
      <c r="F105" s="2" t="s">
        <v>27</v>
      </c>
      <c r="G105" s="2" t="s">
        <v>28</v>
      </c>
      <c r="H105" s="2" t="s">
        <v>29</v>
      </c>
      <c r="I105" s="2" t="s">
        <v>30</v>
      </c>
      <c r="J105" s="2" t="s">
        <v>35</v>
      </c>
      <c r="K105" s="2" t="s">
        <v>36</v>
      </c>
      <c r="L105" s="2" t="s">
        <v>33</v>
      </c>
      <c r="M105" s="3">
        <v>41335</v>
      </c>
      <c r="N105" s="4">
        <v>0.95700000000000007</v>
      </c>
      <c r="O105" s="4">
        <v>1.9910000000000003</v>
      </c>
      <c r="P105" s="5">
        <f t="shared" si="5"/>
        <v>1.0804597701149428</v>
      </c>
      <c r="Q105" s="5">
        <v>0.08</v>
      </c>
      <c r="R105" s="6">
        <f t="shared" si="6"/>
        <v>2.1502800000000004</v>
      </c>
      <c r="S105" s="7">
        <v>43</v>
      </c>
      <c r="T105" s="8">
        <f t="shared" si="7"/>
        <v>92.462040000000016</v>
      </c>
      <c r="U105" s="5">
        <v>0.04</v>
      </c>
      <c r="V105" s="9">
        <f t="shared" si="8"/>
        <v>3.6984816000000009</v>
      </c>
      <c r="W105" s="4">
        <v>0.8</v>
      </c>
      <c r="X105" s="4">
        <f t="shared" si="9"/>
        <v>89.563558400000019</v>
      </c>
      <c r="Y105" s="58"/>
      <c r="AA105" t="b">
        <f>AND('Sales Filter'!H105= "BOBBY CHAVEZ", YEAR('Sales Filter'!B105 ) = 2015)</f>
        <v>0</v>
      </c>
    </row>
    <row r="106" spans="1:27" ht="14.5">
      <c r="A106" s="2" t="s">
        <v>266</v>
      </c>
      <c r="B106" s="3">
        <v>41328</v>
      </c>
      <c r="C106" s="2" t="s">
        <v>267</v>
      </c>
      <c r="D106" s="2" t="s">
        <v>268</v>
      </c>
      <c r="E106" s="2" t="s">
        <v>48</v>
      </c>
      <c r="F106" s="2" t="s">
        <v>49</v>
      </c>
      <c r="G106" s="2" t="s">
        <v>28</v>
      </c>
      <c r="H106" s="2" t="s">
        <v>50</v>
      </c>
      <c r="I106" s="2" t="s">
        <v>30</v>
      </c>
      <c r="J106" s="2" t="s">
        <v>35</v>
      </c>
      <c r="K106" s="2" t="s">
        <v>54</v>
      </c>
      <c r="L106" s="2" t="s">
        <v>33</v>
      </c>
      <c r="M106" s="3">
        <v>41337</v>
      </c>
      <c r="N106" s="4">
        <v>5.3790000000000004</v>
      </c>
      <c r="O106" s="4">
        <v>8.4039999999999999</v>
      </c>
      <c r="P106" s="5">
        <f t="shared" si="5"/>
        <v>0.5623721881390592</v>
      </c>
      <c r="Q106" s="5">
        <v>0.08</v>
      </c>
      <c r="R106" s="6">
        <f t="shared" si="6"/>
        <v>9.0763200000000008</v>
      </c>
      <c r="S106" s="7">
        <v>20</v>
      </c>
      <c r="T106" s="8">
        <f t="shared" si="7"/>
        <v>181.52640000000002</v>
      </c>
      <c r="U106" s="5">
        <v>0.11</v>
      </c>
      <c r="V106" s="9">
        <f t="shared" si="8"/>
        <v>19.967904000000004</v>
      </c>
      <c r="W106" s="4">
        <v>1.44</v>
      </c>
      <c r="X106" s="4">
        <f t="shared" si="9"/>
        <v>162.99849600000002</v>
      </c>
      <c r="Y106" s="58"/>
      <c r="AA106" t="b">
        <f>AND('Sales Filter'!H106= "BOBBY CHAVEZ", YEAR('Sales Filter'!B106 ) = 2015)</f>
        <v>0</v>
      </c>
    </row>
    <row r="107" spans="1:27" ht="14.5">
      <c r="A107" s="2" t="s">
        <v>269</v>
      </c>
      <c r="B107" s="3">
        <v>41328</v>
      </c>
      <c r="C107" s="2" t="s">
        <v>270</v>
      </c>
      <c r="D107" s="2" t="s">
        <v>271</v>
      </c>
      <c r="E107" s="2" t="s">
        <v>27</v>
      </c>
      <c r="F107" s="2" t="s">
        <v>27</v>
      </c>
      <c r="G107" s="2" t="s">
        <v>28</v>
      </c>
      <c r="H107" s="2" t="s">
        <v>103</v>
      </c>
      <c r="I107" s="2" t="s">
        <v>30</v>
      </c>
      <c r="J107" s="2" t="s">
        <v>35</v>
      </c>
      <c r="K107" s="2" t="s">
        <v>54</v>
      </c>
      <c r="L107" s="2" t="s">
        <v>33</v>
      </c>
      <c r="M107" s="3">
        <v>41337</v>
      </c>
      <c r="N107" s="4">
        <v>59.719000000000001</v>
      </c>
      <c r="O107" s="4">
        <v>99.528000000000006</v>
      </c>
      <c r="P107" s="5">
        <f t="shared" si="5"/>
        <v>0.66660526800515751</v>
      </c>
      <c r="Q107" s="5">
        <v>0.08</v>
      </c>
      <c r="R107" s="6">
        <f t="shared" si="6"/>
        <v>107.49024000000001</v>
      </c>
      <c r="S107" s="7">
        <v>5</v>
      </c>
      <c r="T107" s="8">
        <f t="shared" si="7"/>
        <v>537.45120000000009</v>
      </c>
      <c r="U107" s="5">
        <v>0.04</v>
      </c>
      <c r="V107" s="9">
        <f t="shared" si="8"/>
        <v>21.498048000000004</v>
      </c>
      <c r="W107" s="4">
        <v>20.04</v>
      </c>
      <c r="X107" s="4">
        <f t="shared" si="9"/>
        <v>535.99315200000001</v>
      </c>
      <c r="Y107" s="58"/>
      <c r="AA107" t="b">
        <f>AND('Sales Filter'!H107= "BOBBY CHAVEZ", YEAR('Sales Filter'!B107 ) = 2015)</f>
        <v>0</v>
      </c>
    </row>
    <row r="108" spans="1:27" ht="14.5">
      <c r="A108" s="2" t="s">
        <v>272</v>
      </c>
      <c r="B108" s="3">
        <v>41329</v>
      </c>
      <c r="C108" s="2" t="s">
        <v>273</v>
      </c>
      <c r="D108" s="2" t="s">
        <v>274</v>
      </c>
      <c r="E108" s="2" t="s">
        <v>27</v>
      </c>
      <c r="F108" s="2" t="s">
        <v>27</v>
      </c>
      <c r="G108" s="2" t="s">
        <v>28</v>
      </c>
      <c r="H108" s="2" t="s">
        <v>41</v>
      </c>
      <c r="I108" s="2" t="s">
        <v>117</v>
      </c>
      <c r="J108" s="2" t="s">
        <v>35</v>
      </c>
      <c r="K108" s="2" t="s">
        <v>54</v>
      </c>
      <c r="L108" s="2" t="s">
        <v>33</v>
      </c>
      <c r="M108" s="3">
        <v>41336</v>
      </c>
      <c r="N108" s="4">
        <v>39.622000000000007</v>
      </c>
      <c r="O108" s="4">
        <v>63.910000000000004</v>
      </c>
      <c r="P108" s="5">
        <f t="shared" si="5"/>
        <v>0.6129927817878954</v>
      </c>
      <c r="Q108" s="5">
        <v>0.08</v>
      </c>
      <c r="R108" s="6">
        <f t="shared" si="6"/>
        <v>69.022800000000004</v>
      </c>
      <c r="S108" s="7">
        <v>52</v>
      </c>
      <c r="T108" s="8">
        <f t="shared" si="7"/>
        <v>3589.1856000000002</v>
      </c>
      <c r="U108" s="5">
        <v>6.0000000000000005E-2</v>
      </c>
      <c r="V108" s="9">
        <f t="shared" si="8"/>
        <v>215.35113600000003</v>
      </c>
      <c r="W108" s="4">
        <v>1.54</v>
      </c>
      <c r="X108" s="4">
        <f t="shared" si="9"/>
        <v>3375.374464</v>
      </c>
      <c r="Y108" s="58"/>
      <c r="AA108" t="b">
        <f>AND('Sales Filter'!H108= "BOBBY CHAVEZ", YEAR('Sales Filter'!B108 ) = 2015)</f>
        <v>0</v>
      </c>
    </row>
    <row r="109" spans="1:27" ht="14.5">
      <c r="A109" s="2" t="s">
        <v>275</v>
      </c>
      <c r="B109" s="3">
        <v>41338</v>
      </c>
      <c r="C109" s="2" t="s">
        <v>276</v>
      </c>
      <c r="D109" s="2" t="s">
        <v>277</v>
      </c>
      <c r="E109" s="2" t="s">
        <v>48</v>
      </c>
      <c r="F109" s="2" t="s">
        <v>49</v>
      </c>
      <c r="G109" s="2" t="s">
        <v>28</v>
      </c>
      <c r="H109" s="2" t="s">
        <v>70</v>
      </c>
      <c r="I109" s="2" t="s">
        <v>60</v>
      </c>
      <c r="J109" s="2" t="s">
        <v>35</v>
      </c>
      <c r="K109" s="2" t="s">
        <v>36</v>
      </c>
      <c r="L109" s="2" t="s">
        <v>33</v>
      </c>
      <c r="M109" s="3">
        <v>41348</v>
      </c>
      <c r="N109" s="4">
        <v>0.78100000000000003</v>
      </c>
      <c r="O109" s="4">
        <v>1.254</v>
      </c>
      <c r="P109" s="5">
        <f t="shared" si="5"/>
        <v>0.60563380281690138</v>
      </c>
      <c r="Q109" s="5">
        <v>0.08</v>
      </c>
      <c r="R109" s="6">
        <f t="shared" si="6"/>
        <v>1.3543200000000002</v>
      </c>
      <c r="S109" s="7">
        <v>52</v>
      </c>
      <c r="T109" s="8">
        <f t="shared" si="7"/>
        <v>70.424640000000011</v>
      </c>
      <c r="U109" s="5">
        <v>6.9999999999999993E-2</v>
      </c>
      <c r="V109" s="9">
        <f t="shared" si="8"/>
        <v>4.9297248000000007</v>
      </c>
      <c r="W109" s="4">
        <v>0.75</v>
      </c>
      <c r="X109" s="4">
        <f t="shared" si="9"/>
        <v>66.244915200000008</v>
      </c>
      <c r="Y109" s="58"/>
      <c r="AA109" t="b">
        <f>AND('Sales Filter'!H109= "BOBBY CHAVEZ", YEAR('Sales Filter'!B109 ) = 2015)</f>
        <v>0</v>
      </c>
    </row>
    <row r="110" spans="1:27" ht="14.5">
      <c r="A110" s="2" t="s">
        <v>278</v>
      </c>
      <c r="B110" s="3">
        <v>41342</v>
      </c>
      <c r="C110" s="2" t="s">
        <v>279</v>
      </c>
      <c r="D110" s="2" t="s">
        <v>280</v>
      </c>
      <c r="E110" s="2" t="s">
        <v>27</v>
      </c>
      <c r="F110" s="2" t="s">
        <v>27</v>
      </c>
      <c r="G110" s="2" t="s">
        <v>79</v>
      </c>
      <c r="H110" s="2" t="s">
        <v>281</v>
      </c>
      <c r="I110" s="2" t="s">
        <v>60</v>
      </c>
      <c r="J110" s="2" t="s">
        <v>35</v>
      </c>
      <c r="K110" s="2" t="s">
        <v>32</v>
      </c>
      <c r="L110" s="2" t="s">
        <v>33</v>
      </c>
      <c r="M110" s="3">
        <v>41351</v>
      </c>
      <c r="N110" s="4">
        <v>3.762</v>
      </c>
      <c r="O110" s="4">
        <v>9.1740000000000013</v>
      </c>
      <c r="P110" s="5">
        <f t="shared" si="5"/>
        <v>1.4385964912280704</v>
      </c>
      <c r="Q110" s="5">
        <v>0.08</v>
      </c>
      <c r="R110" s="6">
        <f t="shared" si="6"/>
        <v>9.9079200000000025</v>
      </c>
      <c r="S110" s="7">
        <v>18</v>
      </c>
      <c r="T110" s="8">
        <f t="shared" si="7"/>
        <v>178.34256000000005</v>
      </c>
      <c r="U110" s="5">
        <v>0.04</v>
      </c>
      <c r="V110" s="9">
        <f t="shared" si="8"/>
        <v>7.1337024000000024</v>
      </c>
      <c r="W110" s="4">
        <v>2.69</v>
      </c>
      <c r="X110" s="4">
        <f t="shared" si="9"/>
        <v>173.89885760000004</v>
      </c>
      <c r="Y110" s="58"/>
      <c r="AA110" t="b">
        <f>AND('Sales Filter'!H110= "BOBBY CHAVEZ", YEAR('Sales Filter'!B110 ) = 2015)</f>
        <v>0</v>
      </c>
    </row>
    <row r="111" spans="1:27" ht="14.5">
      <c r="A111" s="2" t="s">
        <v>282</v>
      </c>
      <c r="B111" s="3">
        <v>41344</v>
      </c>
      <c r="C111" s="2" t="s">
        <v>283</v>
      </c>
      <c r="D111" s="2" t="s">
        <v>284</v>
      </c>
      <c r="E111" s="2" t="s">
        <v>48</v>
      </c>
      <c r="F111" s="2" t="s">
        <v>49</v>
      </c>
      <c r="G111" s="2" t="s">
        <v>28</v>
      </c>
      <c r="H111" s="2" t="s">
        <v>50</v>
      </c>
      <c r="I111" s="2" t="s">
        <v>42</v>
      </c>
      <c r="J111" s="2" t="s">
        <v>35</v>
      </c>
      <c r="K111" s="2" t="s">
        <v>36</v>
      </c>
      <c r="L111" s="2" t="s">
        <v>33</v>
      </c>
      <c r="M111" s="3">
        <v>41351</v>
      </c>
      <c r="N111" s="4">
        <v>0.78100000000000003</v>
      </c>
      <c r="O111" s="4">
        <v>1.254</v>
      </c>
      <c r="P111" s="5">
        <f t="shared" si="5"/>
        <v>0.60563380281690138</v>
      </c>
      <c r="Q111" s="5">
        <v>0.08</v>
      </c>
      <c r="R111" s="6">
        <f t="shared" si="6"/>
        <v>1.3543200000000002</v>
      </c>
      <c r="S111" s="7">
        <v>40</v>
      </c>
      <c r="T111" s="8">
        <f t="shared" si="7"/>
        <v>54.172800000000009</v>
      </c>
      <c r="U111" s="5">
        <v>0.03</v>
      </c>
      <c r="V111" s="9">
        <f t="shared" si="8"/>
        <v>1.6251840000000002</v>
      </c>
      <c r="W111" s="4">
        <v>0.75</v>
      </c>
      <c r="X111" s="4">
        <f t="shared" si="9"/>
        <v>53.297616000000012</v>
      </c>
      <c r="Y111" s="58"/>
      <c r="AA111" t="b">
        <f>AND('Sales Filter'!H111= "BOBBY CHAVEZ", YEAR('Sales Filter'!B111 ) = 2015)</f>
        <v>0</v>
      </c>
    </row>
    <row r="112" spans="1:27" ht="14.5">
      <c r="A112" s="2" t="s">
        <v>285</v>
      </c>
      <c r="B112" s="3">
        <v>41346</v>
      </c>
      <c r="C112" s="2" t="s">
        <v>286</v>
      </c>
      <c r="D112" s="2" t="s">
        <v>287</v>
      </c>
      <c r="E112" s="2" t="s">
        <v>27</v>
      </c>
      <c r="F112" s="2" t="s">
        <v>27</v>
      </c>
      <c r="G112" s="2" t="s">
        <v>28</v>
      </c>
      <c r="H112" s="2" t="s">
        <v>112</v>
      </c>
      <c r="I112" s="2" t="s">
        <v>30</v>
      </c>
      <c r="J112" s="2" t="s">
        <v>35</v>
      </c>
      <c r="K112" s="2" t="s">
        <v>54</v>
      </c>
      <c r="L112" s="2" t="s">
        <v>33</v>
      </c>
      <c r="M112" s="3">
        <v>41354</v>
      </c>
      <c r="N112" s="4">
        <v>5.0490000000000004</v>
      </c>
      <c r="O112" s="4">
        <v>8.0080000000000009</v>
      </c>
      <c r="P112" s="5">
        <f t="shared" si="5"/>
        <v>0.58605664488017439</v>
      </c>
      <c r="Q112" s="5">
        <v>0.08</v>
      </c>
      <c r="R112" s="6">
        <f t="shared" si="6"/>
        <v>8.6486400000000021</v>
      </c>
      <c r="S112" s="7">
        <v>24</v>
      </c>
      <c r="T112" s="8">
        <f t="shared" si="7"/>
        <v>207.56736000000006</v>
      </c>
      <c r="U112" s="5">
        <v>0.02</v>
      </c>
      <c r="V112" s="9">
        <f t="shared" si="8"/>
        <v>4.1513472000000018</v>
      </c>
      <c r="W112" s="4">
        <v>11.200000000000001</v>
      </c>
      <c r="X112" s="4">
        <f t="shared" si="9"/>
        <v>214.61601280000005</v>
      </c>
      <c r="Y112" s="58"/>
      <c r="AA112" t="b">
        <f>AND('Sales Filter'!H112= "BOBBY CHAVEZ", YEAR('Sales Filter'!B112 ) = 2015)</f>
        <v>0</v>
      </c>
    </row>
    <row r="113" spans="1:27" ht="14.5">
      <c r="A113" s="2" t="s">
        <v>288</v>
      </c>
      <c r="B113" s="3">
        <v>41347</v>
      </c>
      <c r="C113" s="2" t="s">
        <v>289</v>
      </c>
      <c r="D113" s="2" t="s">
        <v>290</v>
      </c>
      <c r="E113" s="2" t="s">
        <v>27</v>
      </c>
      <c r="F113" s="2" t="s">
        <v>27</v>
      </c>
      <c r="G113" s="2" t="s">
        <v>40</v>
      </c>
      <c r="H113" s="2" t="s">
        <v>29</v>
      </c>
      <c r="I113" s="2" t="s">
        <v>42</v>
      </c>
      <c r="J113" s="2" t="s">
        <v>35</v>
      </c>
      <c r="K113" s="2" t="s">
        <v>36</v>
      </c>
      <c r="L113" s="2" t="s">
        <v>33</v>
      </c>
      <c r="M113" s="3">
        <v>41358</v>
      </c>
      <c r="N113" s="4">
        <v>1.4300000000000002</v>
      </c>
      <c r="O113" s="4">
        <v>3.1680000000000001</v>
      </c>
      <c r="P113" s="5">
        <f t="shared" si="5"/>
        <v>1.2153846153846153</v>
      </c>
      <c r="Q113" s="5">
        <v>0.08</v>
      </c>
      <c r="R113" s="6">
        <f t="shared" si="6"/>
        <v>3.4214400000000005</v>
      </c>
      <c r="S113" s="7">
        <v>50</v>
      </c>
      <c r="T113" s="8">
        <f t="shared" si="7"/>
        <v>171.07200000000003</v>
      </c>
      <c r="U113" s="5">
        <v>0.08</v>
      </c>
      <c r="V113" s="9">
        <f t="shared" si="8"/>
        <v>13.685760000000002</v>
      </c>
      <c r="W113" s="4">
        <v>1.06</v>
      </c>
      <c r="X113" s="4">
        <f t="shared" si="9"/>
        <v>158.44624000000005</v>
      </c>
      <c r="Y113" s="58"/>
      <c r="AA113" t="b">
        <f>AND('Sales Filter'!H113= "BOBBY CHAVEZ", YEAR('Sales Filter'!B113 ) = 2015)</f>
        <v>0</v>
      </c>
    </row>
    <row r="114" spans="1:27" ht="14.5">
      <c r="A114" s="2" t="s">
        <v>291</v>
      </c>
      <c r="B114" s="3">
        <v>41352</v>
      </c>
      <c r="C114" s="2" t="s">
        <v>292</v>
      </c>
      <c r="D114" s="2" t="s">
        <v>293</v>
      </c>
      <c r="E114" s="2" t="s">
        <v>27</v>
      </c>
      <c r="F114" s="2" t="s">
        <v>27</v>
      </c>
      <c r="G114" s="2" t="s">
        <v>40</v>
      </c>
      <c r="H114" s="2" t="s">
        <v>29</v>
      </c>
      <c r="I114" s="2" t="s">
        <v>42</v>
      </c>
      <c r="J114" s="2" t="s">
        <v>196</v>
      </c>
      <c r="K114" s="2" t="s">
        <v>32</v>
      </c>
      <c r="L114" s="2" t="s">
        <v>33</v>
      </c>
      <c r="M114" s="3">
        <v>41366</v>
      </c>
      <c r="N114" s="4">
        <v>6.0500000000000007</v>
      </c>
      <c r="O114" s="4">
        <v>13.442000000000002</v>
      </c>
      <c r="P114" s="5">
        <f t="shared" si="5"/>
        <v>1.2218181818181819</v>
      </c>
      <c r="Q114" s="5">
        <v>0.08</v>
      </c>
      <c r="R114" s="6">
        <f t="shared" si="6"/>
        <v>14.517360000000004</v>
      </c>
      <c r="S114" s="7">
        <v>7</v>
      </c>
      <c r="T114" s="8">
        <f t="shared" si="7"/>
        <v>101.62152000000003</v>
      </c>
      <c r="U114" s="5">
        <v>0.05</v>
      </c>
      <c r="V114" s="9">
        <f t="shared" si="8"/>
        <v>5.0810760000000021</v>
      </c>
      <c r="W114" s="4">
        <v>2.9</v>
      </c>
      <c r="X114" s="4">
        <f t="shared" si="9"/>
        <v>99.440444000000042</v>
      </c>
      <c r="Y114" s="58"/>
      <c r="AA114" t="b">
        <f>AND('Sales Filter'!H114= "BOBBY CHAVEZ", YEAR('Sales Filter'!B114 ) = 2015)</f>
        <v>0</v>
      </c>
    </row>
    <row r="115" spans="1:27" ht="14.5">
      <c r="A115" s="2" t="s">
        <v>294</v>
      </c>
      <c r="B115" s="3">
        <v>41354</v>
      </c>
      <c r="C115" s="2" t="s">
        <v>295</v>
      </c>
      <c r="D115" s="2" t="s">
        <v>296</v>
      </c>
      <c r="E115" s="2" t="s">
        <v>27</v>
      </c>
      <c r="F115" s="2" t="s">
        <v>27</v>
      </c>
      <c r="G115" s="2" t="s">
        <v>40</v>
      </c>
      <c r="H115" s="2" t="s">
        <v>233</v>
      </c>
      <c r="I115" s="2" t="s">
        <v>117</v>
      </c>
      <c r="J115" s="2" t="s">
        <v>35</v>
      </c>
      <c r="K115" s="2" t="s">
        <v>36</v>
      </c>
      <c r="L115" s="2" t="s">
        <v>33</v>
      </c>
      <c r="M115" s="3">
        <v>41364</v>
      </c>
      <c r="N115" s="4">
        <v>2.0020000000000002</v>
      </c>
      <c r="O115" s="4">
        <v>3.278</v>
      </c>
      <c r="P115" s="5">
        <f t="shared" si="5"/>
        <v>0.63736263736263721</v>
      </c>
      <c r="Q115" s="5">
        <v>0.08</v>
      </c>
      <c r="R115" s="6">
        <f t="shared" si="6"/>
        <v>3.5402400000000003</v>
      </c>
      <c r="S115" s="7">
        <v>24</v>
      </c>
      <c r="T115" s="8">
        <f t="shared" si="7"/>
        <v>84.965760000000003</v>
      </c>
      <c r="U115" s="5">
        <v>0.05</v>
      </c>
      <c r="V115" s="9">
        <f t="shared" si="8"/>
        <v>4.2482880000000005</v>
      </c>
      <c r="W115" s="4">
        <v>1.6300000000000001</v>
      </c>
      <c r="X115" s="4">
        <f t="shared" si="9"/>
        <v>82.347471999999996</v>
      </c>
      <c r="Y115" s="58"/>
      <c r="AA115" t="b">
        <f>AND('Sales Filter'!H115= "BOBBY CHAVEZ", YEAR('Sales Filter'!B115 ) = 2015)</f>
        <v>0</v>
      </c>
    </row>
    <row r="116" spans="1:27" ht="14.5">
      <c r="A116" s="2" t="s">
        <v>297</v>
      </c>
      <c r="B116" s="3">
        <v>41357</v>
      </c>
      <c r="C116" s="2" t="s">
        <v>298</v>
      </c>
      <c r="D116" s="2" t="s">
        <v>299</v>
      </c>
      <c r="E116" s="2" t="s">
        <v>27</v>
      </c>
      <c r="F116" s="2" t="s">
        <v>27</v>
      </c>
      <c r="G116" s="2" t="s">
        <v>58</v>
      </c>
      <c r="H116" s="2" t="s">
        <v>89</v>
      </c>
      <c r="I116" s="2" t="s">
        <v>51</v>
      </c>
      <c r="J116" s="2" t="s">
        <v>31</v>
      </c>
      <c r="K116" s="2" t="s">
        <v>54</v>
      </c>
      <c r="L116" s="2" t="s">
        <v>33</v>
      </c>
      <c r="M116" s="3">
        <v>41366</v>
      </c>
      <c r="N116" s="4">
        <v>89.749000000000009</v>
      </c>
      <c r="O116" s="4">
        <v>175.98900000000003</v>
      </c>
      <c r="P116" s="5">
        <f t="shared" si="5"/>
        <v>0.96090207133227123</v>
      </c>
      <c r="Q116" s="5">
        <v>0.08</v>
      </c>
      <c r="R116" s="6">
        <f t="shared" si="6"/>
        <v>190.06812000000005</v>
      </c>
      <c r="S116" s="7">
        <v>32</v>
      </c>
      <c r="T116" s="8">
        <f t="shared" si="7"/>
        <v>6082.1798400000016</v>
      </c>
      <c r="U116" s="5">
        <v>0.02</v>
      </c>
      <c r="V116" s="9">
        <f t="shared" si="8"/>
        <v>121.64359680000004</v>
      </c>
      <c r="W116" s="4">
        <v>5.55</v>
      </c>
      <c r="X116" s="4">
        <f t="shared" si="9"/>
        <v>5966.0862432000022</v>
      </c>
      <c r="Y116" s="58"/>
      <c r="AA116" t="b">
        <f>AND('Sales Filter'!H116= "BOBBY CHAVEZ", YEAR('Sales Filter'!B116 ) = 2015)</f>
        <v>0</v>
      </c>
    </row>
    <row r="117" spans="1:27" ht="14.5">
      <c r="A117" s="2" t="s">
        <v>300</v>
      </c>
      <c r="B117" s="3">
        <v>41358</v>
      </c>
      <c r="C117" s="2" t="s">
        <v>301</v>
      </c>
      <c r="D117" s="2" t="s">
        <v>302</v>
      </c>
      <c r="E117" s="2" t="s">
        <v>27</v>
      </c>
      <c r="F117" s="2" t="s">
        <v>27</v>
      </c>
      <c r="G117" s="2" t="s">
        <v>79</v>
      </c>
      <c r="H117" s="2" t="s">
        <v>103</v>
      </c>
      <c r="I117" s="2" t="s">
        <v>42</v>
      </c>
      <c r="J117" s="2" t="s">
        <v>35</v>
      </c>
      <c r="K117" s="2" t="s">
        <v>54</v>
      </c>
      <c r="L117" s="2" t="s">
        <v>33</v>
      </c>
      <c r="M117" s="3">
        <v>41372</v>
      </c>
      <c r="N117" s="4">
        <v>5.8630000000000004</v>
      </c>
      <c r="O117" s="4">
        <v>9.4600000000000009</v>
      </c>
      <c r="P117" s="5">
        <f t="shared" si="5"/>
        <v>0.61350844277673544</v>
      </c>
      <c r="Q117" s="5">
        <v>0.08</v>
      </c>
      <c r="R117" s="6">
        <f t="shared" si="6"/>
        <v>10.216800000000001</v>
      </c>
      <c r="S117" s="7">
        <v>39</v>
      </c>
      <c r="T117" s="8">
        <f t="shared" si="7"/>
        <v>398.45520000000005</v>
      </c>
      <c r="U117" s="5">
        <v>0.05</v>
      </c>
      <c r="V117" s="9">
        <f t="shared" si="8"/>
        <v>19.922760000000004</v>
      </c>
      <c r="W117" s="4">
        <v>6.24</v>
      </c>
      <c r="X117" s="4">
        <f t="shared" si="9"/>
        <v>384.77244000000007</v>
      </c>
      <c r="Y117" s="58"/>
      <c r="AA117" t="b">
        <f>AND('Sales Filter'!H117= "BOBBY CHAVEZ", YEAR('Sales Filter'!B117 ) = 2015)</f>
        <v>0</v>
      </c>
    </row>
    <row r="118" spans="1:27" ht="14.5">
      <c r="A118" s="2" t="s">
        <v>303</v>
      </c>
      <c r="B118" s="3">
        <v>41358</v>
      </c>
      <c r="C118" s="2" t="s">
        <v>304</v>
      </c>
      <c r="D118" s="2" t="s">
        <v>305</v>
      </c>
      <c r="E118" s="2" t="s">
        <v>27</v>
      </c>
      <c r="F118" s="2" t="s">
        <v>27</v>
      </c>
      <c r="G118" s="2" t="s">
        <v>40</v>
      </c>
      <c r="H118" s="2" t="s">
        <v>29</v>
      </c>
      <c r="I118" s="2" t="s">
        <v>30</v>
      </c>
      <c r="J118" s="2" t="s">
        <v>35</v>
      </c>
      <c r="K118" s="2" t="s">
        <v>54</v>
      </c>
      <c r="L118" s="2" t="s">
        <v>33</v>
      </c>
      <c r="M118" s="3">
        <v>41365</v>
      </c>
      <c r="N118" s="4">
        <v>3.8720000000000003</v>
      </c>
      <c r="O118" s="4">
        <v>6.2480000000000002</v>
      </c>
      <c r="P118" s="5">
        <f t="shared" si="5"/>
        <v>0.61363636363636354</v>
      </c>
      <c r="Q118" s="5">
        <v>0.08</v>
      </c>
      <c r="R118" s="6">
        <f t="shared" si="6"/>
        <v>6.7478400000000009</v>
      </c>
      <c r="S118" s="7">
        <v>26</v>
      </c>
      <c r="T118" s="8">
        <f t="shared" si="7"/>
        <v>175.44384000000002</v>
      </c>
      <c r="U118" s="5">
        <v>6.9999999999999993E-2</v>
      </c>
      <c r="V118" s="9">
        <f t="shared" si="8"/>
        <v>12.2810688</v>
      </c>
      <c r="W118" s="4">
        <v>1.44</v>
      </c>
      <c r="X118" s="4">
        <f t="shared" si="9"/>
        <v>164.60277120000001</v>
      </c>
      <c r="Y118" s="58"/>
      <c r="AA118" t="b">
        <f>AND('Sales Filter'!H118= "BOBBY CHAVEZ", YEAR('Sales Filter'!B118 ) = 2015)</f>
        <v>0</v>
      </c>
    </row>
    <row r="119" spans="1:27" ht="14.5">
      <c r="A119" s="2" t="s">
        <v>306</v>
      </c>
      <c r="B119" s="3">
        <v>41361</v>
      </c>
      <c r="C119" s="2" t="s">
        <v>307</v>
      </c>
      <c r="D119" s="2" t="s">
        <v>308</v>
      </c>
      <c r="E119" s="2" t="s">
        <v>27</v>
      </c>
      <c r="F119" s="2" t="s">
        <v>27</v>
      </c>
      <c r="G119" s="2" t="s">
        <v>28</v>
      </c>
      <c r="H119" s="2" t="s">
        <v>233</v>
      </c>
      <c r="I119" s="2" t="s">
        <v>51</v>
      </c>
      <c r="J119" s="2" t="s">
        <v>35</v>
      </c>
      <c r="K119" s="2" t="s">
        <v>32</v>
      </c>
      <c r="L119" s="2" t="s">
        <v>33</v>
      </c>
      <c r="M119" s="3">
        <v>41369</v>
      </c>
      <c r="N119" s="4">
        <v>1.034</v>
      </c>
      <c r="O119" s="4">
        <v>2.2880000000000003</v>
      </c>
      <c r="P119" s="5">
        <f t="shared" si="5"/>
        <v>1.2127659574468086</v>
      </c>
      <c r="Q119" s="5">
        <v>0.08</v>
      </c>
      <c r="R119" s="6">
        <f t="shared" si="6"/>
        <v>2.4710400000000003</v>
      </c>
      <c r="S119" s="7">
        <v>6</v>
      </c>
      <c r="T119" s="8">
        <f t="shared" si="7"/>
        <v>14.826240000000002</v>
      </c>
      <c r="U119" s="5">
        <v>0.03</v>
      </c>
      <c r="V119" s="9">
        <f t="shared" si="8"/>
        <v>0.44478720000000005</v>
      </c>
      <c r="W119" s="4">
        <v>2.61</v>
      </c>
      <c r="X119" s="4">
        <f t="shared" si="9"/>
        <v>16.991452800000001</v>
      </c>
      <c r="Y119" s="58"/>
      <c r="AA119" t="b">
        <f>AND('Sales Filter'!H119= "BOBBY CHAVEZ", YEAR('Sales Filter'!B119 ) = 2015)</f>
        <v>0</v>
      </c>
    </row>
    <row r="120" spans="1:27" ht="14.5">
      <c r="A120" s="2" t="s">
        <v>309</v>
      </c>
      <c r="B120" s="3">
        <v>41381</v>
      </c>
      <c r="C120" s="2" t="s">
        <v>310</v>
      </c>
      <c r="D120" s="2" t="s">
        <v>311</v>
      </c>
      <c r="E120" s="2" t="s">
        <v>48</v>
      </c>
      <c r="F120" s="2" t="s">
        <v>49</v>
      </c>
      <c r="G120" s="2" t="s">
        <v>28</v>
      </c>
      <c r="H120" s="2" t="s">
        <v>50</v>
      </c>
      <c r="I120" s="2" t="s">
        <v>51</v>
      </c>
      <c r="J120" s="2" t="s">
        <v>35</v>
      </c>
      <c r="K120" s="2" t="s">
        <v>54</v>
      </c>
      <c r="L120" s="2" t="s">
        <v>33</v>
      </c>
      <c r="M120" s="3">
        <v>41389</v>
      </c>
      <c r="N120" s="4">
        <v>5.8630000000000004</v>
      </c>
      <c r="O120" s="4">
        <v>9.4600000000000009</v>
      </c>
      <c r="P120" s="5">
        <f t="shared" si="5"/>
        <v>0.61350844277673544</v>
      </c>
      <c r="Q120" s="5">
        <v>0.08</v>
      </c>
      <c r="R120" s="6">
        <f t="shared" si="6"/>
        <v>10.216800000000001</v>
      </c>
      <c r="S120" s="7">
        <v>38</v>
      </c>
      <c r="T120" s="8">
        <f t="shared" si="7"/>
        <v>388.23840000000001</v>
      </c>
      <c r="U120" s="5">
        <v>6.9999999999999993E-2</v>
      </c>
      <c r="V120" s="9">
        <f t="shared" si="8"/>
        <v>27.176687999999999</v>
      </c>
      <c r="W120" s="4">
        <v>6.24</v>
      </c>
      <c r="X120" s="4">
        <f t="shared" si="9"/>
        <v>367.30171200000001</v>
      </c>
      <c r="Y120" s="58"/>
      <c r="AA120" t="b">
        <f>AND('Sales Filter'!H120= "BOBBY CHAVEZ", YEAR('Sales Filter'!B120 ) = 2015)</f>
        <v>0</v>
      </c>
    </row>
    <row r="121" spans="1:27" ht="14.5">
      <c r="A121" s="2" t="s">
        <v>312</v>
      </c>
      <c r="B121" s="3">
        <v>41382</v>
      </c>
      <c r="C121" s="2" t="s">
        <v>313</v>
      </c>
      <c r="D121" s="2" t="s">
        <v>314</v>
      </c>
      <c r="E121" s="2" t="s">
        <v>48</v>
      </c>
      <c r="F121" s="2" t="s">
        <v>49</v>
      </c>
      <c r="G121" s="2" t="s">
        <v>40</v>
      </c>
      <c r="H121" s="2" t="s">
        <v>50</v>
      </c>
      <c r="I121" s="2" t="s">
        <v>51</v>
      </c>
      <c r="J121" s="2" t="s">
        <v>35</v>
      </c>
      <c r="K121" s="2" t="s">
        <v>36</v>
      </c>
      <c r="L121" s="2" t="s">
        <v>33</v>
      </c>
      <c r="M121" s="3">
        <v>41391</v>
      </c>
      <c r="N121" s="4">
        <v>2.7720000000000002</v>
      </c>
      <c r="O121" s="4">
        <v>4.4000000000000004</v>
      </c>
      <c r="P121" s="5">
        <f t="shared" si="5"/>
        <v>0.58730158730158732</v>
      </c>
      <c r="Q121" s="5">
        <v>0.08</v>
      </c>
      <c r="R121" s="6">
        <f t="shared" si="6"/>
        <v>4.7520000000000007</v>
      </c>
      <c r="S121" s="7">
        <v>33</v>
      </c>
      <c r="T121" s="8">
        <f t="shared" si="7"/>
        <v>156.81600000000003</v>
      </c>
      <c r="U121" s="5">
        <v>0.02</v>
      </c>
      <c r="V121" s="9">
        <f t="shared" si="8"/>
        <v>3.1363200000000009</v>
      </c>
      <c r="W121" s="4">
        <v>1.35</v>
      </c>
      <c r="X121" s="4">
        <f t="shared" si="9"/>
        <v>155.02968000000001</v>
      </c>
      <c r="Y121" s="58"/>
      <c r="AA121" t="b">
        <f>AND('Sales Filter'!H121= "BOBBY CHAVEZ", YEAR('Sales Filter'!B121 ) = 2015)</f>
        <v>0</v>
      </c>
    </row>
    <row r="122" spans="1:27" ht="14.5">
      <c r="A122" s="2" t="s">
        <v>315</v>
      </c>
      <c r="B122" s="3">
        <v>41388</v>
      </c>
      <c r="C122" s="2" t="s">
        <v>316</v>
      </c>
      <c r="D122" s="2" t="s">
        <v>317</v>
      </c>
      <c r="E122" s="2" t="s">
        <v>27</v>
      </c>
      <c r="F122" s="2" t="s">
        <v>27</v>
      </c>
      <c r="G122" s="2" t="s">
        <v>28</v>
      </c>
      <c r="H122" s="2" t="s">
        <v>59</v>
      </c>
      <c r="I122" s="2" t="s">
        <v>60</v>
      </c>
      <c r="J122" s="2" t="s">
        <v>31</v>
      </c>
      <c r="K122" s="2" t="s">
        <v>52</v>
      </c>
      <c r="L122" s="2" t="s">
        <v>33</v>
      </c>
      <c r="M122" s="3">
        <v>41395</v>
      </c>
      <c r="N122" s="4">
        <v>9.7020000000000017</v>
      </c>
      <c r="O122" s="4">
        <v>23.088999999999999</v>
      </c>
      <c r="P122" s="5">
        <f t="shared" si="5"/>
        <v>1.3798185941043077</v>
      </c>
      <c r="Q122" s="5">
        <v>0.08</v>
      </c>
      <c r="R122" s="6">
        <f t="shared" si="6"/>
        <v>24.936119999999999</v>
      </c>
      <c r="S122" s="7">
        <v>21</v>
      </c>
      <c r="T122" s="8">
        <f t="shared" si="7"/>
        <v>523.65851999999995</v>
      </c>
      <c r="U122" s="5">
        <v>0.02</v>
      </c>
      <c r="V122" s="9">
        <f t="shared" si="8"/>
        <v>10.473170399999999</v>
      </c>
      <c r="W122" s="4">
        <v>4.8599999999999994</v>
      </c>
      <c r="X122" s="4">
        <f t="shared" si="9"/>
        <v>518.04534960000001</v>
      </c>
      <c r="Y122" s="58"/>
      <c r="AA122" t="b">
        <f>AND('Sales Filter'!H122= "BOBBY CHAVEZ", YEAR('Sales Filter'!B122 ) = 2015)</f>
        <v>0</v>
      </c>
    </row>
    <row r="123" spans="1:27" ht="14.5">
      <c r="A123" s="2" t="s">
        <v>318</v>
      </c>
      <c r="B123" s="3">
        <v>41389</v>
      </c>
      <c r="C123" s="2" t="s">
        <v>319</v>
      </c>
      <c r="D123" s="2" t="s">
        <v>320</v>
      </c>
      <c r="E123" s="2" t="s">
        <v>27</v>
      </c>
      <c r="F123" s="2" t="s">
        <v>27</v>
      </c>
      <c r="G123" s="2" t="s">
        <v>79</v>
      </c>
      <c r="H123" s="2" t="s">
        <v>41</v>
      </c>
      <c r="I123" s="2" t="s">
        <v>117</v>
      </c>
      <c r="J123" s="2" t="s">
        <v>35</v>
      </c>
      <c r="K123" s="2" t="s">
        <v>54</v>
      </c>
      <c r="L123" s="2" t="s">
        <v>43</v>
      </c>
      <c r="M123" s="3">
        <v>41397</v>
      </c>
      <c r="N123" s="4">
        <v>8.3710000000000004</v>
      </c>
      <c r="O123" s="4">
        <v>13.508000000000001</v>
      </c>
      <c r="P123" s="5">
        <f t="shared" si="5"/>
        <v>0.61366622864651776</v>
      </c>
      <c r="Q123" s="5">
        <v>0.08</v>
      </c>
      <c r="R123" s="6">
        <f t="shared" si="6"/>
        <v>14.588640000000002</v>
      </c>
      <c r="S123" s="7">
        <v>31</v>
      </c>
      <c r="T123" s="8">
        <f t="shared" si="7"/>
        <v>452.24784000000005</v>
      </c>
      <c r="U123" s="5">
        <v>0.01</v>
      </c>
      <c r="V123" s="9">
        <f t="shared" si="8"/>
        <v>4.5224784000000007</v>
      </c>
      <c r="W123" s="4">
        <v>6.3999999999999995</v>
      </c>
      <c r="X123" s="4">
        <f t="shared" si="9"/>
        <v>454.12536160000002</v>
      </c>
      <c r="Y123" s="58"/>
      <c r="AA123" t="b">
        <f>AND('Sales Filter'!H123= "BOBBY CHAVEZ", YEAR('Sales Filter'!B123 ) = 2015)</f>
        <v>0</v>
      </c>
    </row>
    <row r="124" spans="1:27" ht="14.5">
      <c r="A124" s="2" t="s">
        <v>321</v>
      </c>
      <c r="B124" s="3">
        <v>41390</v>
      </c>
      <c r="C124" s="2" t="s">
        <v>322</v>
      </c>
      <c r="D124" s="2" t="s">
        <v>323</v>
      </c>
      <c r="E124" s="2" t="s">
        <v>48</v>
      </c>
      <c r="F124" s="2" t="s">
        <v>49</v>
      </c>
      <c r="G124" s="2" t="s">
        <v>28</v>
      </c>
      <c r="H124" s="2" t="s">
        <v>50</v>
      </c>
      <c r="I124" s="2" t="s">
        <v>30</v>
      </c>
      <c r="J124" s="2" t="s">
        <v>35</v>
      </c>
      <c r="K124" s="2" t="s">
        <v>54</v>
      </c>
      <c r="L124" s="2" t="s">
        <v>33</v>
      </c>
      <c r="M124" s="3">
        <v>41399</v>
      </c>
      <c r="N124" s="4">
        <v>1.7490000000000003</v>
      </c>
      <c r="O124" s="4">
        <v>2.871</v>
      </c>
      <c r="P124" s="5">
        <f t="shared" si="5"/>
        <v>0.64150943396226379</v>
      </c>
      <c r="Q124" s="5">
        <v>0.08</v>
      </c>
      <c r="R124" s="6">
        <f t="shared" si="6"/>
        <v>3.1006800000000001</v>
      </c>
      <c r="S124" s="7">
        <v>11</v>
      </c>
      <c r="T124" s="8">
        <f t="shared" si="7"/>
        <v>34.107480000000002</v>
      </c>
      <c r="U124" s="5">
        <v>6.9999999999999993E-2</v>
      </c>
      <c r="V124" s="9">
        <f t="shared" si="8"/>
        <v>2.3875235999999997</v>
      </c>
      <c r="W124" s="4">
        <v>0.55000000000000004</v>
      </c>
      <c r="X124" s="4">
        <f t="shared" si="9"/>
        <v>32.269956399999998</v>
      </c>
      <c r="Y124" s="58"/>
      <c r="AA124" t="b">
        <f>AND('Sales Filter'!H124= "BOBBY CHAVEZ", YEAR('Sales Filter'!B124 ) = 2015)</f>
        <v>0</v>
      </c>
    </row>
    <row r="125" spans="1:27" ht="14.5">
      <c r="A125" s="2" t="s">
        <v>324</v>
      </c>
      <c r="B125" s="3">
        <v>41390</v>
      </c>
      <c r="C125" s="2" t="s">
        <v>325</v>
      </c>
      <c r="D125" s="2" t="s">
        <v>326</v>
      </c>
      <c r="E125" s="2" t="s">
        <v>27</v>
      </c>
      <c r="F125" s="2" t="s">
        <v>27</v>
      </c>
      <c r="G125" s="2" t="s">
        <v>28</v>
      </c>
      <c r="H125" s="2" t="s">
        <v>327</v>
      </c>
      <c r="I125" s="2" t="s">
        <v>30</v>
      </c>
      <c r="J125" s="2" t="s">
        <v>31</v>
      </c>
      <c r="K125" s="2" t="s">
        <v>54</v>
      </c>
      <c r="L125" s="2" t="s">
        <v>33</v>
      </c>
      <c r="M125" s="3">
        <v>41397</v>
      </c>
      <c r="N125" s="4">
        <v>7.0289999999999999</v>
      </c>
      <c r="O125" s="4">
        <v>21.978000000000002</v>
      </c>
      <c r="P125" s="5">
        <f t="shared" si="5"/>
        <v>2.126760563380282</v>
      </c>
      <c r="Q125" s="5">
        <v>0.08</v>
      </c>
      <c r="R125" s="6">
        <f t="shared" si="6"/>
        <v>23.736240000000002</v>
      </c>
      <c r="S125" s="7">
        <v>9</v>
      </c>
      <c r="T125" s="8">
        <f t="shared" si="7"/>
        <v>213.62616000000003</v>
      </c>
      <c r="U125" s="5">
        <v>0.02</v>
      </c>
      <c r="V125" s="9">
        <f t="shared" si="8"/>
        <v>4.2725232000000002</v>
      </c>
      <c r="W125" s="4">
        <v>4.05</v>
      </c>
      <c r="X125" s="4">
        <f t="shared" si="9"/>
        <v>213.40363680000004</v>
      </c>
      <c r="Y125" s="58"/>
      <c r="AA125" t="b">
        <f>AND('Sales Filter'!H125= "BOBBY CHAVEZ", YEAR('Sales Filter'!B125 ) = 2015)</f>
        <v>0</v>
      </c>
    </row>
    <row r="126" spans="1:27" ht="14.5">
      <c r="A126" s="2" t="s">
        <v>328</v>
      </c>
      <c r="B126" s="3">
        <v>41392</v>
      </c>
      <c r="C126" s="2" t="s">
        <v>329</v>
      </c>
      <c r="D126" s="2" t="s">
        <v>330</v>
      </c>
      <c r="E126" s="2" t="s">
        <v>48</v>
      </c>
      <c r="F126" s="2" t="s">
        <v>49</v>
      </c>
      <c r="G126" s="2" t="s">
        <v>28</v>
      </c>
      <c r="H126" s="2" t="s">
        <v>70</v>
      </c>
      <c r="I126" s="2" t="s">
        <v>30</v>
      </c>
      <c r="J126" s="2" t="s">
        <v>31</v>
      </c>
      <c r="K126" s="2" t="s">
        <v>54</v>
      </c>
      <c r="L126" s="2" t="s">
        <v>43</v>
      </c>
      <c r="M126" s="3">
        <v>41400</v>
      </c>
      <c r="N126" s="4">
        <v>35.222000000000008</v>
      </c>
      <c r="O126" s="4">
        <v>167.72800000000001</v>
      </c>
      <c r="P126" s="5">
        <f t="shared" si="5"/>
        <v>3.7620237351655206</v>
      </c>
      <c r="Q126" s="5">
        <v>0.08</v>
      </c>
      <c r="R126" s="6">
        <f t="shared" si="6"/>
        <v>181.14624000000003</v>
      </c>
      <c r="S126" s="7">
        <v>18</v>
      </c>
      <c r="T126" s="8">
        <f t="shared" si="7"/>
        <v>3260.6323200000006</v>
      </c>
      <c r="U126" s="5">
        <v>0.11</v>
      </c>
      <c r="V126" s="9">
        <f t="shared" si="8"/>
        <v>358.66955520000005</v>
      </c>
      <c r="W126" s="4">
        <v>4.05</v>
      </c>
      <c r="X126" s="4">
        <f t="shared" si="9"/>
        <v>2906.0127648000007</v>
      </c>
      <c r="Y126" s="58"/>
      <c r="AA126" t="b">
        <f>AND('Sales Filter'!H126= "BOBBY CHAVEZ", YEAR('Sales Filter'!B126 ) = 2015)</f>
        <v>0</v>
      </c>
    </row>
    <row r="127" spans="1:27" ht="14.5">
      <c r="A127" s="2" t="s">
        <v>331</v>
      </c>
      <c r="B127" s="3">
        <v>41392</v>
      </c>
      <c r="C127" s="2" t="s">
        <v>332</v>
      </c>
      <c r="D127" s="2" t="s">
        <v>333</v>
      </c>
      <c r="E127" s="2" t="s">
        <v>27</v>
      </c>
      <c r="F127" s="2" t="s">
        <v>27</v>
      </c>
      <c r="G127" s="2" t="s">
        <v>40</v>
      </c>
      <c r="H127" s="2" t="s">
        <v>59</v>
      </c>
      <c r="I127" s="2" t="s">
        <v>51</v>
      </c>
      <c r="J127" s="2" t="s">
        <v>35</v>
      </c>
      <c r="K127" s="2" t="s">
        <v>54</v>
      </c>
      <c r="L127" s="2" t="s">
        <v>33</v>
      </c>
      <c r="M127" s="3">
        <v>41401</v>
      </c>
      <c r="N127" s="4">
        <v>8.3710000000000004</v>
      </c>
      <c r="O127" s="4">
        <v>13.508000000000001</v>
      </c>
      <c r="P127" s="5">
        <f t="shared" si="5"/>
        <v>0.61366622864651776</v>
      </c>
      <c r="Q127" s="5">
        <v>0.08</v>
      </c>
      <c r="R127" s="6">
        <f t="shared" si="6"/>
        <v>14.588640000000002</v>
      </c>
      <c r="S127" s="7">
        <v>29</v>
      </c>
      <c r="T127" s="8">
        <f t="shared" si="7"/>
        <v>423.07056000000006</v>
      </c>
      <c r="U127" s="5">
        <v>0.04</v>
      </c>
      <c r="V127" s="9">
        <f t="shared" si="8"/>
        <v>16.922822400000001</v>
      </c>
      <c r="W127" s="4">
        <v>6.3999999999999995</v>
      </c>
      <c r="X127" s="4">
        <f t="shared" si="9"/>
        <v>412.5477376</v>
      </c>
      <c r="Y127" s="58"/>
      <c r="AA127" t="b">
        <f>AND('Sales Filter'!H127= "BOBBY CHAVEZ", YEAR('Sales Filter'!B127 ) = 2015)</f>
        <v>0</v>
      </c>
    </row>
    <row r="128" spans="1:27" ht="14.5">
      <c r="A128" s="2" t="s">
        <v>334</v>
      </c>
      <c r="B128" s="3">
        <v>41392</v>
      </c>
      <c r="C128" s="2" t="s">
        <v>335</v>
      </c>
      <c r="D128" s="2" t="s">
        <v>336</v>
      </c>
      <c r="E128" s="2" t="s">
        <v>27</v>
      </c>
      <c r="F128" s="2" t="s">
        <v>27</v>
      </c>
      <c r="G128" s="2" t="s">
        <v>58</v>
      </c>
      <c r="H128" s="2" t="s">
        <v>242</v>
      </c>
      <c r="I128" s="2" t="s">
        <v>51</v>
      </c>
      <c r="J128" s="2" t="s">
        <v>31</v>
      </c>
      <c r="K128" s="2" t="s">
        <v>54</v>
      </c>
      <c r="L128" s="2" t="s">
        <v>33</v>
      </c>
      <c r="M128" s="3">
        <v>41401</v>
      </c>
      <c r="N128" s="4">
        <v>11.077000000000002</v>
      </c>
      <c r="O128" s="4">
        <v>17.578000000000003</v>
      </c>
      <c r="P128" s="5">
        <f t="shared" si="5"/>
        <v>0.58689175769612711</v>
      </c>
      <c r="Q128" s="5">
        <v>0.08</v>
      </c>
      <c r="R128" s="6">
        <f t="shared" si="6"/>
        <v>18.984240000000003</v>
      </c>
      <c r="S128" s="7">
        <v>41</v>
      </c>
      <c r="T128" s="8">
        <f t="shared" si="7"/>
        <v>778.3538400000001</v>
      </c>
      <c r="U128" s="5">
        <v>9.9999999999999992E-2</v>
      </c>
      <c r="V128" s="9">
        <f t="shared" si="8"/>
        <v>77.835384000000005</v>
      </c>
      <c r="W128" s="4">
        <v>4.05</v>
      </c>
      <c r="X128" s="4">
        <f t="shared" si="9"/>
        <v>704.56845600000008</v>
      </c>
      <c r="Y128" s="58"/>
      <c r="AA128" t="b">
        <f>AND('Sales Filter'!H128= "BOBBY CHAVEZ", YEAR('Sales Filter'!B128 ) = 2015)</f>
        <v>0</v>
      </c>
    </row>
    <row r="129" spans="1:27" ht="14.5">
      <c r="A129" s="2" t="s">
        <v>337</v>
      </c>
      <c r="B129" s="3">
        <v>41393</v>
      </c>
      <c r="C129" s="2" t="s">
        <v>338</v>
      </c>
      <c r="D129" s="2" t="s">
        <v>339</v>
      </c>
      <c r="E129" s="2" t="s">
        <v>48</v>
      </c>
      <c r="F129" s="2" t="s">
        <v>49</v>
      </c>
      <c r="G129" s="2" t="s">
        <v>28</v>
      </c>
      <c r="H129" s="2" t="s">
        <v>70</v>
      </c>
      <c r="I129" s="2" t="s">
        <v>51</v>
      </c>
      <c r="J129" s="2" t="s">
        <v>35</v>
      </c>
      <c r="K129" s="2" t="s">
        <v>32</v>
      </c>
      <c r="L129" s="2" t="s">
        <v>33</v>
      </c>
      <c r="M129" s="3">
        <v>41402</v>
      </c>
      <c r="N129" s="4">
        <v>5.2690000000000001</v>
      </c>
      <c r="O129" s="4">
        <v>13.167000000000002</v>
      </c>
      <c r="P129" s="5">
        <f t="shared" si="5"/>
        <v>1.4989561586638833</v>
      </c>
      <c r="Q129" s="5">
        <v>0.08</v>
      </c>
      <c r="R129" s="6">
        <f t="shared" si="6"/>
        <v>14.220360000000003</v>
      </c>
      <c r="S129" s="7">
        <v>9</v>
      </c>
      <c r="T129" s="8">
        <f t="shared" si="7"/>
        <v>127.98324000000002</v>
      </c>
      <c r="U129" s="5">
        <v>6.0000000000000005E-2</v>
      </c>
      <c r="V129" s="9">
        <f t="shared" si="8"/>
        <v>7.6789944000000023</v>
      </c>
      <c r="W129" s="4">
        <v>5.8599999999999994</v>
      </c>
      <c r="X129" s="4">
        <f t="shared" si="9"/>
        <v>126.16424560000002</v>
      </c>
      <c r="Y129" s="58"/>
      <c r="AA129" t="b">
        <f>AND('Sales Filter'!H129= "BOBBY CHAVEZ", YEAR('Sales Filter'!B129 ) = 2015)</f>
        <v>0</v>
      </c>
    </row>
    <row r="130" spans="1:27" ht="14.5">
      <c r="A130" s="2" t="s">
        <v>340</v>
      </c>
      <c r="B130" s="3">
        <v>41394</v>
      </c>
      <c r="C130" s="2" t="s">
        <v>341</v>
      </c>
      <c r="D130" s="2" t="s">
        <v>342</v>
      </c>
      <c r="E130" s="2" t="s">
        <v>48</v>
      </c>
      <c r="F130" s="2" t="s">
        <v>49</v>
      </c>
      <c r="G130" s="2" t="s">
        <v>79</v>
      </c>
      <c r="H130" s="2" t="s">
        <v>70</v>
      </c>
      <c r="I130" s="2" t="s">
        <v>51</v>
      </c>
      <c r="J130" s="2" t="s">
        <v>35</v>
      </c>
      <c r="K130" s="2" t="s">
        <v>54</v>
      </c>
      <c r="L130" s="2" t="s">
        <v>33</v>
      </c>
      <c r="M130" s="3">
        <v>41402</v>
      </c>
      <c r="N130" s="4">
        <v>9.5810000000000013</v>
      </c>
      <c r="O130" s="4">
        <v>15.708</v>
      </c>
      <c r="P130" s="5">
        <f t="shared" ref="P130:P193" si="10">(O130-N130)/N130</f>
        <v>0.63949483352468406</v>
      </c>
      <c r="Q130" s="5">
        <v>0.08</v>
      </c>
      <c r="R130" s="6">
        <f t="shared" ref="R130:R193" si="11">(Q130+1)*O130</f>
        <v>16.964640000000003</v>
      </c>
      <c r="S130" s="7">
        <v>44</v>
      </c>
      <c r="T130" s="8">
        <f t="shared" ref="T130:T193" si="12">S130*R130</f>
        <v>746.44416000000012</v>
      </c>
      <c r="U130" s="5">
        <v>0.11</v>
      </c>
      <c r="V130" s="9">
        <f t="shared" ref="V130:V193" si="13">U130*T130</f>
        <v>82.108857600000007</v>
      </c>
      <c r="W130" s="4">
        <v>3.04</v>
      </c>
      <c r="X130" s="4">
        <f t="shared" ref="X130:X193" si="14">T130-V130+W130</f>
        <v>667.37530240000012</v>
      </c>
      <c r="Y130" s="58"/>
      <c r="AA130" t="b">
        <f>AND('Sales Filter'!H130= "BOBBY CHAVEZ", YEAR('Sales Filter'!B130 ) = 2015)</f>
        <v>0</v>
      </c>
    </row>
    <row r="131" spans="1:27" ht="14.5">
      <c r="A131" s="2" t="s">
        <v>343</v>
      </c>
      <c r="B131" s="3">
        <v>41394</v>
      </c>
      <c r="C131" s="2" t="s">
        <v>344</v>
      </c>
      <c r="D131" s="2" t="s">
        <v>345</v>
      </c>
      <c r="E131" s="2" t="s">
        <v>27</v>
      </c>
      <c r="F131" s="2" t="s">
        <v>27</v>
      </c>
      <c r="G131" s="2" t="s">
        <v>40</v>
      </c>
      <c r="H131" s="2" t="s">
        <v>89</v>
      </c>
      <c r="I131" s="2" t="s">
        <v>60</v>
      </c>
      <c r="J131" s="2" t="s">
        <v>35</v>
      </c>
      <c r="K131" s="2" t="s">
        <v>54</v>
      </c>
      <c r="L131" s="2" t="s">
        <v>33</v>
      </c>
      <c r="M131" s="3">
        <v>41402</v>
      </c>
      <c r="N131" s="4">
        <v>59.719000000000001</v>
      </c>
      <c r="O131" s="4">
        <v>99.528000000000006</v>
      </c>
      <c r="P131" s="5">
        <f t="shared" si="10"/>
        <v>0.66660526800515751</v>
      </c>
      <c r="Q131" s="5">
        <v>0.08</v>
      </c>
      <c r="R131" s="6">
        <f t="shared" si="11"/>
        <v>107.49024000000001</v>
      </c>
      <c r="S131" s="7">
        <v>17</v>
      </c>
      <c r="T131" s="8">
        <f t="shared" si="12"/>
        <v>1827.3340800000003</v>
      </c>
      <c r="U131" s="5">
        <v>6.0000000000000005E-2</v>
      </c>
      <c r="V131" s="9">
        <f t="shared" si="13"/>
        <v>109.64004480000003</v>
      </c>
      <c r="W131" s="4">
        <v>20.04</v>
      </c>
      <c r="X131" s="4">
        <f t="shared" si="14"/>
        <v>1737.7340352000003</v>
      </c>
      <c r="Y131" s="58"/>
      <c r="AA131" t="b">
        <f>AND('Sales Filter'!H131= "BOBBY CHAVEZ", YEAR('Sales Filter'!B131 ) = 2015)</f>
        <v>0</v>
      </c>
    </row>
    <row r="132" spans="1:27" ht="14.5">
      <c r="A132" s="2" t="s">
        <v>346</v>
      </c>
      <c r="B132" s="3">
        <v>41395</v>
      </c>
      <c r="C132" s="2" t="s">
        <v>347</v>
      </c>
      <c r="D132" s="2" t="s">
        <v>348</v>
      </c>
      <c r="E132" s="2" t="s">
        <v>27</v>
      </c>
      <c r="F132" s="2" t="s">
        <v>27</v>
      </c>
      <c r="G132" s="2" t="s">
        <v>40</v>
      </c>
      <c r="H132" s="2" t="s">
        <v>327</v>
      </c>
      <c r="I132" s="2" t="s">
        <v>60</v>
      </c>
      <c r="J132" s="2" t="s">
        <v>35</v>
      </c>
      <c r="K132" s="2" t="s">
        <v>54</v>
      </c>
      <c r="L132" s="2" t="s">
        <v>33</v>
      </c>
      <c r="M132" s="3">
        <v>41404</v>
      </c>
      <c r="N132" s="4">
        <v>3.8720000000000003</v>
      </c>
      <c r="O132" s="4">
        <v>6.2480000000000002</v>
      </c>
      <c r="P132" s="5">
        <f t="shared" si="10"/>
        <v>0.61363636363636354</v>
      </c>
      <c r="Q132" s="5">
        <v>0.08</v>
      </c>
      <c r="R132" s="6">
        <f t="shared" si="11"/>
        <v>6.7478400000000009</v>
      </c>
      <c r="S132" s="7">
        <v>22</v>
      </c>
      <c r="T132" s="8">
        <f t="shared" si="12"/>
        <v>148.45248000000001</v>
      </c>
      <c r="U132" s="5">
        <v>0.08</v>
      </c>
      <c r="V132" s="9">
        <f t="shared" si="13"/>
        <v>11.876198400000002</v>
      </c>
      <c r="W132" s="4">
        <v>1.44</v>
      </c>
      <c r="X132" s="4">
        <f t="shared" si="14"/>
        <v>138.01628160000001</v>
      </c>
      <c r="Y132" s="58"/>
      <c r="AA132" t="b">
        <f>AND('Sales Filter'!H132= "BOBBY CHAVEZ", YEAR('Sales Filter'!B132 ) = 2015)</f>
        <v>0</v>
      </c>
    </row>
    <row r="133" spans="1:27" ht="14.5">
      <c r="A133" s="2" t="s">
        <v>349</v>
      </c>
      <c r="B133" s="3">
        <v>41396</v>
      </c>
      <c r="C133" s="2" t="s">
        <v>350</v>
      </c>
      <c r="D133" s="2" t="s">
        <v>351</v>
      </c>
      <c r="E133" s="2" t="s">
        <v>27</v>
      </c>
      <c r="F133" s="2" t="s">
        <v>27</v>
      </c>
      <c r="G133" s="2" t="s">
        <v>28</v>
      </c>
      <c r="H133" s="2" t="s">
        <v>103</v>
      </c>
      <c r="I133" s="2" t="s">
        <v>60</v>
      </c>
      <c r="J133" s="2" t="s">
        <v>35</v>
      </c>
      <c r="K133" s="2" t="s">
        <v>36</v>
      </c>
      <c r="L133" s="2" t="s">
        <v>33</v>
      </c>
      <c r="M133" s="3">
        <v>41405</v>
      </c>
      <c r="N133" s="4">
        <v>3.8170000000000006</v>
      </c>
      <c r="O133" s="4">
        <v>7.3479999999999999</v>
      </c>
      <c r="P133" s="5">
        <f t="shared" si="10"/>
        <v>0.92507204610950977</v>
      </c>
      <c r="Q133" s="5">
        <v>0.08</v>
      </c>
      <c r="R133" s="6">
        <f t="shared" si="11"/>
        <v>7.9358400000000007</v>
      </c>
      <c r="S133" s="7">
        <v>43</v>
      </c>
      <c r="T133" s="8">
        <f t="shared" si="12"/>
        <v>341.24112000000002</v>
      </c>
      <c r="U133" s="5">
        <v>0.09</v>
      </c>
      <c r="V133" s="9">
        <f t="shared" si="13"/>
        <v>30.711700800000003</v>
      </c>
      <c r="W133" s="4">
        <v>1.55</v>
      </c>
      <c r="X133" s="4">
        <f t="shared" si="14"/>
        <v>312.07941920000002</v>
      </c>
      <c r="Y133" s="58"/>
      <c r="AA133" t="b">
        <f>AND('Sales Filter'!H133= "BOBBY CHAVEZ", YEAR('Sales Filter'!B133 ) = 2015)</f>
        <v>0</v>
      </c>
    </row>
    <row r="134" spans="1:27" ht="14.5">
      <c r="A134" s="2" t="s">
        <v>352</v>
      </c>
      <c r="B134" s="3">
        <v>41397</v>
      </c>
      <c r="C134" s="2" t="s">
        <v>353</v>
      </c>
      <c r="D134" s="2" t="s">
        <v>354</v>
      </c>
      <c r="E134" s="2" t="s">
        <v>48</v>
      </c>
      <c r="F134" s="2" t="s">
        <v>49</v>
      </c>
      <c r="G134" s="2" t="s">
        <v>28</v>
      </c>
      <c r="H134" s="2" t="s">
        <v>70</v>
      </c>
      <c r="I134" s="2" t="s">
        <v>42</v>
      </c>
      <c r="J134" s="2" t="s">
        <v>31</v>
      </c>
      <c r="K134" s="2" t="s">
        <v>54</v>
      </c>
      <c r="L134" s="2" t="s">
        <v>33</v>
      </c>
      <c r="M134" s="3">
        <v>41409</v>
      </c>
      <c r="N134" s="4">
        <v>11.077000000000002</v>
      </c>
      <c r="O134" s="4">
        <v>17.578000000000003</v>
      </c>
      <c r="P134" s="5">
        <f t="shared" si="10"/>
        <v>0.58689175769612711</v>
      </c>
      <c r="Q134" s="5">
        <v>0.08</v>
      </c>
      <c r="R134" s="6">
        <f t="shared" si="11"/>
        <v>18.984240000000003</v>
      </c>
      <c r="S134" s="7">
        <v>36</v>
      </c>
      <c r="T134" s="8">
        <f t="shared" si="12"/>
        <v>683.43264000000011</v>
      </c>
      <c r="U134" s="5">
        <v>0.11</v>
      </c>
      <c r="V134" s="9">
        <f t="shared" si="13"/>
        <v>75.177590400000014</v>
      </c>
      <c r="W134" s="4">
        <v>4.05</v>
      </c>
      <c r="X134" s="4">
        <f t="shared" si="14"/>
        <v>612.30504960000007</v>
      </c>
      <c r="Y134" s="58"/>
      <c r="AA134" t="b">
        <f>AND('Sales Filter'!H134= "BOBBY CHAVEZ", YEAR('Sales Filter'!B134 ) = 2015)</f>
        <v>0</v>
      </c>
    </row>
    <row r="135" spans="1:27" ht="14.5">
      <c r="A135" s="2" t="s">
        <v>355</v>
      </c>
      <c r="B135" s="3">
        <v>41399</v>
      </c>
      <c r="C135" s="2" t="s">
        <v>356</v>
      </c>
      <c r="D135" s="2" t="s">
        <v>357</v>
      </c>
      <c r="E135" s="2" t="s">
        <v>27</v>
      </c>
      <c r="F135" s="2" t="s">
        <v>27</v>
      </c>
      <c r="G135" s="2" t="s">
        <v>40</v>
      </c>
      <c r="H135" s="2" t="s">
        <v>89</v>
      </c>
      <c r="I135" s="2" t="s">
        <v>51</v>
      </c>
      <c r="J135" s="2" t="s">
        <v>35</v>
      </c>
      <c r="K135" s="2" t="s">
        <v>32</v>
      </c>
      <c r="L135" s="2" t="s">
        <v>33</v>
      </c>
      <c r="M135" s="3">
        <v>41408</v>
      </c>
      <c r="N135" s="4">
        <v>5.2690000000000001</v>
      </c>
      <c r="O135" s="4">
        <v>13.167000000000002</v>
      </c>
      <c r="P135" s="5">
        <f t="shared" si="10"/>
        <v>1.4989561586638833</v>
      </c>
      <c r="Q135" s="5">
        <v>0.08</v>
      </c>
      <c r="R135" s="6">
        <f t="shared" si="11"/>
        <v>14.220360000000003</v>
      </c>
      <c r="S135" s="7">
        <v>20</v>
      </c>
      <c r="T135" s="8">
        <f t="shared" si="12"/>
        <v>284.40720000000005</v>
      </c>
      <c r="U135" s="5">
        <v>0.09</v>
      </c>
      <c r="V135" s="9">
        <f t="shared" si="13"/>
        <v>25.596648000000002</v>
      </c>
      <c r="W135" s="4">
        <v>5.8599999999999994</v>
      </c>
      <c r="X135" s="4">
        <f t="shared" si="14"/>
        <v>264.67055200000004</v>
      </c>
      <c r="Y135" s="58"/>
      <c r="AA135" t="b">
        <f>AND('Sales Filter'!H135= "BOBBY CHAVEZ", YEAR('Sales Filter'!B135 ) = 2015)</f>
        <v>0</v>
      </c>
    </row>
    <row r="136" spans="1:27" ht="14.5">
      <c r="A136" s="2" t="s">
        <v>358</v>
      </c>
      <c r="B136" s="3">
        <v>41401</v>
      </c>
      <c r="C136" s="2" t="s">
        <v>359</v>
      </c>
      <c r="D136" s="2" t="s">
        <v>360</v>
      </c>
      <c r="E136" s="2" t="s">
        <v>27</v>
      </c>
      <c r="F136" s="2" t="s">
        <v>27</v>
      </c>
      <c r="G136" s="2" t="s">
        <v>79</v>
      </c>
      <c r="H136" s="2" t="s">
        <v>89</v>
      </c>
      <c r="I136" s="2" t="s">
        <v>60</v>
      </c>
      <c r="J136" s="2" t="s">
        <v>31</v>
      </c>
      <c r="K136" s="2" t="s">
        <v>52</v>
      </c>
      <c r="L136" s="2" t="s">
        <v>43</v>
      </c>
      <c r="M136" s="3">
        <v>41409</v>
      </c>
      <c r="N136" s="4">
        <v>9.7020000000000017</v>
      </c>
      <c r="O136" s="4">
        <v>23.088999999999999</v>
      </c>
      <c r="P136" s="5">
        <f t="shared" si="10"/>
        <v>1.3798185941043077</v>
      </c>
      <c r="Q136" s="5">
        <v>0.08</v>
      </c>
      <c r="R136" s="6">
        <f t="shared" si="11"/>
        <v>24.936119999999999</v>
      </c>
      <c r="S136" s="7">
        <v>10</v>
      </c>
      <c r="T136" s="8">
        <f t="shared" si="12"/>
        <v>249.3612</v>
      </c>
      <c r="U136" s="5">
        <v>9.9999999999999992E-2</v>
      </c>
      <c r="V136" s="9">
        <f t="shared" si="13"/>
        <v>24.936119999999999</v>
      </c>
      <c r="W136" s="4">
        <v>4.8599999999999994</v>
      </c>
      <c r="X136" s="4">
        <f t="shared" si="14"/>
        <v>229.28507999999999</v>
      </c>
      <c r="Y136" s="58"/>
      <c r="AA136" t="b">
        <f>AND('Sales Filter'!H136= "BOBBY CHAVEZ", YEAR('Sales Filter'!B136 ) = 2015)</f>
        <v>0</v>
      </c>
    </row>
    <row r="137" spans="1:27" ht="14.5">
      <c r="A137" s="2" t="s">
        <v>361</v>
      </c>
      <c r="B137" s="3">
        <v>41401</v>
      </c>
      <c r="C137" s="2" t="s">
        <v>362</v>
      </c>
      <c r="D137" s="2" t="s">
        <v>363</v>
      </c>
      <c r="E137" s="2" t="s">
        <v>48</v>
      </c>
      <c r="F137" s="2" t="s">
        <v>49</v>
      </c>
      <c r="G137" s="2" t="s">
        <v>58</v>
      </c>
      <c r="H137" s="2" t="s">
        <v>50</v>
      </c>
      <c r="I137" s="2" t="s">
        <v>60</v>
      </c>
      <c r="J137" s="2" t="s">
        <v>35</v>
      </c>
      <c r="K137" s="2" t="s">
        <v>36</v>
      </c>
      <c r="L137" s="2" t="s">
        <v>33</v>
      </c>
      <c r="M137" s="3">
        <v>41410</v>
      </c>
      <c r="N137" s="4">
        <v>1.1990000000000003</v>
      </c>
      <c r="O137" s="4">
        <v>1.8480000000000001</v>
      </c>
      <c r="P137" s="5">
        <f t="shared" si="10"/>
        <v>0.54128440366972452</v>
      </c>
      <c r="Q137" s="5">
        <v>0.08</v>
      </c>
      <c r="R137" s="6">
        <f t="shared" si="11"/>
        <v>1.9958400000000003</v>
      </c>
      <c r="S137" s="7">
        <v>20</v>
      </c>
      <c r="T137" s="8">
        <f t="shared" si="12"/>
        <v>39.916800000000009</v>
      </c>
      <c r="U137" s="5">
        <v>6.9999999999999993E-2</v>
      </c>
      <c r="V137" s="9">
        <f t="shared" si="13"/>
        <v>2.7941760000000002</v>
      </c>
      <c r="W137" s="4">
        <v>1.05</v>
      </c>
      <c r="X137" s="4">
        <f t="shared" si="14"/>
        <v>38.172624000000006</v>
      </c>
      <c r="Y137" s="58"/>
      <c r="AA137" t="b">
        <f>AND('Sales Filter'!H137= "BOBBY CHAVEZ", YEAR('Sales Filter'!B137 ) = 2015)</f>
        <v>0</v>
      </c>
    </row>
    <row r="138" spans="1:27" ht="14.5">
      <c r="A138" s="2" t="s">
        <v>364</v>
      </c>
      <c r="B138" s="3">
        <v>41402</v>
      </c>
      <c r="C138" s="2" t="s">
        <v>316</v>
      </c>
      <c r="D138" s="2" t="s">
        <v>317</v>
      </c>
      <c r="E138" s="2" t="s">
        <v>27</v>
      </c>
      <c r="F138" s="2" t="s">
        <v>27</v>
      </c>
      <c r="G138" s="2" t="s">
        <v>28</v>
      </c>
      <c r="H138" s="2" t="s">
        <v>59</v>
      </c>
      <c r="I138" s="2" t="s">
        <v>51</v>
      </c>
      <c r="J138" s="2" t="s">
        <v>31</v>
      </c>
      <c r="K138" s="2" t="s">
        <v>54</v>
      </c>
      <c r="L138" s="2" t="s">
        <v>33</v>
      </c>
      <c r="M138" s="3">
        <v>41410</v>
      </c>
      <c r="N138" s="4">
        <v>59.972000000000008</v>
      </c>
      <c r="O138" s="4">
        <v>111.06700000000001</v>
      </c>
      <c r="P138" s="5">
        <f t="shared" si="10"/>
        <v>0.85198092443140117</v>
      </c>
      <c r="Q138" s="5">
        <v>0.08</v>
      </c>
      <c r="R138" s="6">
        <f t="shared" si="11"/>
        <v>119.95236000000001</v>
      </c>
      <c r="S138" s="7">
        <v>17</v>
      </c>
      <c r="T138" s="8">
        <f t="shared" si="12"/>
        <v>2039.1901200000002</v>
      </c>
      <c r="U138" s="5">
        <v>0.11</v>
      </c>
      <c r="V138" s="9">
        <f t="shared" si="13"/>
        <v>224.31091320000002</v>
      </c>
      <c r="W138" s="4">
        <v>7.2299999999999995</v>
      </c>
      <c r="X138" s="4">
        <f t="shared" si="14"/>
        <v>1822.1092068000003</v>
      </c>
      <c r="Y138" s="58"/>
      <c r="AA138" t="b">
        <f>AND('Sales Filter'!H138= "BOBBY CHAVEZ", YEAR('Sales Filter'!B138 ) = 2015)</f>
        <v>0</v>
      </c>
    </row>
    <row r="139" spans="1:27" ht="14.5">
      <c r="A139" s="2" t="s">
        <v>365</v>
      </c>
      <c r="B139" s="3">
        <v>41405</v>
      </c>
      <c r="C139" s="2" t="s">
        <v>237</v>
      </c>
      <c r="D139" s="2" t="s">
        <v>238</v>
      </c>
      <c r="E139" s="2" t="s">
        <v>48</v>
      </c>
      <c r="F139" s="2" t="s">
        <v>49</v>
      </c>
      <c r="G139" s="2" t="s">
        <v>79</v>
      </c>
      <c r="H139" s="2" t="s">
        <v>50</v>
      </c>
      <c r="I139" s="2" t="s">
        <v>30</v>
      </c>
      <c r="J139" s="2" t="s">
        <v>35</v>
      </c>
      <c r="K139" s="2" t="s">
        <v>36</v>
      </c>
      <c r="L139" s="2" t="s">
        <v>43</v>
      </c>
      <c r="M139" s="3">
        <v>41414</v>
      </c>
      <c r="N139" s="4">
        <v>2.7720000000000002</v>
      </c>
      <c r="O139" s="4">
        <v>4.4000000000000004</v>
      </c>
      <c r="P139" s="5">
        <f t="shared" si="10"/>
        <v>0.58730158730158732</v>
      </c>
      <c r="Q139" s="5">
        <v>0.08</v>
      </c>
      <c r="R139" s="6">
        <f t="shared" si="11"/>
        <v>4.7520000000000007</v>
      </c>
      <c r="S139" s="7">
        <v>21</v>
      </c>
      <c r="T139" s="8">
        <f t="shared" si="12"/>
        <v>99.792000000000016</v>
      </c>
      <c r="U139" s="5">
        <v>9.9999999999999992E-2</v>
      </c>
      <c r="V139" s="9">
        <f t="shared" si="13"/>
        <v>9.9792000000000005</v>
      </c>
      <c r="W139" s="4">
        <v>1.35</v>
      </c>
      <c r="X139" s="4">
        <f t="shared" si="14"/>
        <v>91.162800000000004</v>
      </c>
      <c r="Y139" s="58"/>
      <c r="AA139" t="b">
        <f>AND('Sales Filter'!H139= "BOBBY CHAVEZ", YEAR('Sales Filter'!B139 ) = 2015)</f>
        <v>0</v>
      </c>
    </row>
    <row r="140" spans="1:27" ht="14.5">
      <c r="A140" s="2" t="s">
        <v>366</v>
      </c>
      <c r="B140" s="3">
        <v>41406</v>
      </c>
      <c r="C140" s="2" t="s">
        <v>367</v>
      </c>
      <c r="D140" s="2" t="s">
        <v>368</v>
      </c>
      <c r="E140" s="2" t="s">
        <v>48</v>
      </c>
      <c r="F140" s="2" t="s">
        <v>49</v>
      </c>
      <c r="G140" s="2" t="s">
        <v>79</v>
      </c>
      <c r="H140" s="2" t="s">
        <v>50</v>
      </c>
      <c r="I140" s="2" t="s">
        <v>117</v>
      </c>
      <c r="J140" s="2" t="s">
        <v>35</v>
      </c>
      <c r="K140" s="2" t="s">
        <v>54</v>
      </c>
      <c r="L140" s="2" t="s">
        <v>33</v>
      </c>
      <c r="M140" s="3">
        <v>41414</v>
      </c>
      <c r="N140" s="4">
        <v>15.268000000000002</v>
      </c>
      <c r="O140" s="4">
        <v>24.618000000000002</v>
      </c>
      <c r="P140" s="5">
        <f t="shared" si="10"/>
        <v>0.61239193083573473</v>
      </c>
      <c r="Q140" s="5">
        <v>0.08</v>
      </c>
      <c r="R140" s="6">
        <f t="shared" si="11"/>
        <v>26.587440000000004</v>
      </c>
      <c r="S140" s="7">
        <v>28</v>
      </c>
      <c r="T140" s="8">
        <f t="shared" si="12"/>
        <v>744.44832000000008</v>
      </c>
      <c r="U140" s="5">
        <v>0.11</v>
      </c>
      <c r="V140" s="9">
        <f t="shared" si="13"/>
        <v>81.889315200000013</v>
      </c>
      <c r="W140" s="4">
        <v>15.15</v>
      </c>
      <c r="X140" s="4">
        <f t="shared" si="14"/>
        <v>677.7090048</v>
      </c>
      <c r="Y140" s="58"/>
      <c r="AA140" t="b">
        <f>AND('Sales Filter'!H140= "BOBBY CHAVEZ", YEAR('Sales Filter'!B140 ) = 2015)</f>
        <v>0</v>
      </c>
    </row>
    <row r="141" spans="1:27" ht="14.5">
      <c r="A141" s="2" t="s">
        <v>369</v>
      </c>
      <c r="B141" s="3">
        <v>41406</v>
      </c>
      <c r="C141" s="2" t="s">
        <v>370</v>
      </c>
      <c r="D141" s="2" t="s">
        <v>371</v>
      </c>
      <c r="E141" s="2" t="s">
        <v>27</v>
      </c>
      <c r="F141" s="2" t="s">
        <v>27</v>
      </c>
      <c r="G141" s="2" t="s">
        <v>28</v>
      </c>
      <c r="H141" s="2" t="s">
        <v>112</v>
      </c>
      <c r="I141" s="2" t="s">
        <v>51</v>
      </c>
      <c r="J141" s="2" t="s">
        <v>35</v>
      </c>
      <c r="K141" s="2" t="s">
        <v>36</v>
      </c>
      <c r="L141" s="2" t="s">
        <v>33</v>
      </c>
      <c r="M141" s="3">
        <v>41415</v>
      </c>
      <c r="N141" s="4">
        <v>23.716000000000001</v>
      </c>
      <c r="O141" s="4">
        <v>40.204999999999998</v>
      </c>
      <c r="P141" s="5">
        <f t="shared" si="10"/>
        <v>0.695269016697588</v>
      </c>
      <c r="Q141" s="5">
        <v>0.08</v>
      </c>
      <c r="R141" s="6">
        <f t="shared" si="11"/>
        <v>43.421399999999998</v>
      </c>
      <c r="S141" s="7">
        <v>47</v>
      </c>
      <c r="T141" s="8">
        <f t="shared" si="12"/>
        <v>2040.8057999999999</v>
      </c>
      <c r="U141" s="5">
        <v>0.11</v>
      </c>
      <c r="V141" s="9">
        <f t="shared" si="13"/>
        <v>224.48863799999998</v>
      </c>
      <c r="W141" s="4">
        <v>13.940000000000001</v>
      </c>
      <c r="X141" s="4">
        <f t="shared" si="14"/>
        <v>1830.2571619999999</v>
      </c>
      <c r="Y141" s="58"/>
      <c r="AA141" t="b">
        <f>AND('Sales Filter'!H141= "BOBBY CHAVEZ", YEAR('Sales Filter'!B141 ) = 2015)</f>
        <v>0</v>
      </c>
    </row>
    <row r="142" spans="1:27" ht="14.5">
      <c r="A142" s="2" t="s">
        <v>372</v>
      </c>
      <c r="B142" s="3">
        <v>41407</v>
      </c>
      <c r="C142" s="2" t="s">
        <v>373</v>
      </c>
      <c r="D142" s="2" t="s">
        <v>374</v>
      </c>
      <c r="E142" s="2" t="s">
        <v>27</v>
      </c>
      <c r="F142" s="2" t="s">
        <v>27</v>
      </c>
      <c r="G142" s="2" t="s">
        <v>58</v>
      </c>
      <c r="H142" s="2" t="s">
        <v>29</v>
      </c>
      <c r="I142" s="2" t="s">
        <v>117</v>
      </c>
      <c r="J142" s="2" t="s">
        <v>31</v>
      </c>
      <c r="K142" s="2" t="s">
        <v>54</v>
      </c>
      <c r="L142" s="2" t="s">
        <v>43</v>
      </c>
      <c r="M142" s="3">
        <v>41415</v>
      </c>
      <c r="N142" s="4">
        <v>21.758000000000003</v>
      </c>
      <c r="O142" s="4">
        <v>50.589000000000006</v>
      </c>
      <c r="P142" s="5">
        <f t="shared" si="10"/>
        <v>1.3250758341759352</v>
      </c>
      <c r="Q142" s="5">
        <v>0.08</v>
      </c>
      <c r="R142" s="6">
        <f t="shared" si="11"/>
        <v>54.636120000000012</v>
      </c>
      <c r="S142" s="7">
        <v>16</v>
      </c>
      <c r="T142" s="8">
        <f t="shared" si="12"/>
        <v>874.1779200000002</v>
      </c>
      <c r="U142" s="5">
        <v>0.03</v>
      </c>
      <c r="V142" s="9">
        <f t="shared" si="13"/>
        <v>26.225337600000007</v>
      </c>
      <c r="W142" s="4">
        <v>5.04</v>
      </c>
      <c r="X142" s="4">
        <f t="shared" si="14"/>
        <v>852.99258240000017</v>
      </c>
      <c r="Y142" s="58"/>
      <c r="AA142" t="b">
        <f>AND('Sales Filter'!H142= "BOBBY CHAVEZ", YEAR('Sales Filter'!B142 ) = 2015)</f>
        <v>0</v>
      </c>
    </row>
    <row r="143" spans="1:27" ht="14.5">
      <c r="A143" s="2" t="s">
        <v>375</v>
      </c>
      <c r="B143" s="3">
        <v>41410</v>
      </c>
      <c r="C143" s="2" t="s">
        <v>376</v>
      </c>
      <c r="D143" s="2" t="s">
        <v>377</v>
      </c>
      <c r="E143" s="2" t="s">
        <v>27</v>
      </c>
      <c r="F143" s="2" t="s">
        <v>27</v>
      </c>
      <c r="G143" s="2" t="s">
        <v>28</v>
      </c>
      <c r="H143" s="2" t="s">
        <v>112</v>
      </c>
      <c r="I143" s="2" t="s">
        <v>51</v>
      </c>
      <c r="J143" s="2" t="s">
        <v>35</v>
      </c>
      <c r="K143" s="2" t="s">
        <v>54</v>
      </c>
      <c r="L143" s="2" t="s">
        <v>33</v>
      </c>
      <c r="M143" s="3">
        <v>41419</v>
      </c>
      <c r="N143" s="4">
        <v>59.719000000000001</v>
      </c>
      <c r="O143" s="4">
        <v>99.528000000000006</v>
      </c>
      <c r="P143" s="5">
        <f t="shared" si="10"/>
        <v>0.66660526800515751</v>
      </c>
      <c r="Q143" s="5">
        <v>0.08</v>
      </c>
      <c r="R143" s="6">
        <f t="shared" si="11"/>
        <v>107.49024000000001</v>
      </c>
      <c r="S143" s="7">
        <v>13</v>
      </c>
      <c r="T143" s="8">
        <f t="shared" si="12"/>
        <v>1397.3731200000002</v>
      </c>
      <c r="U143" s="5">
        <v>0.05</v>
      </c>
      <c r="V143" s="9">
        <f t="shared" si="13"/>
        <v>69.868656000000016</v>
      </c>
      <c r="W143" s="4">
        <v>20.04</v>
      </c>
      <c r="X143" s="4">
        <f t="shared" si="14"/>
        <v>1347.5444640000001</v>
      </c>
      <c r="Y143" s="58"/>
      <c r="AA143" t="b">
        <f>AND('Sales Filter'!H143= "BOBBY CHAVEZ", YEAR('Sales Filter'!B143 ) = 2015)</f>
        <v>0</v>
      </c>
    </row>
    <row r="144" spans="1:27" ht="14.5">
      <c r="A144" s="2" t="s">
        <v>378</v>
      </c>
      <c r="B144" s="3">
        <v>41411</v>
      </c>
      <c r="C144" s="2" t="s">
        <v>379</v>
      </c>
      <c r="D144" s="2" t="s">
        <v>380</v>
      </c>
      <c r="E144" s="2" t="s">
        <v>27</v>
      </c>
      <c r="F144" s="2" t="s">
        <v>27</v>
      </c>
      <c r="G144" s="2" t="s">
        <v>79</v>
      </c>
      <c r="H144" s="2" t="s">
        <v>29</v>
      </c>
      <c r="I144" s="2" t="s">
        <v>117</v>
      </c>
      <c r="J144" s="2" t="s">
        <v>31</v>
      </c>
      <c r="K144" s="2" t="s">
        <v>52</v>
      </c>
      <c r="L144" s="2" t="s">
        <v>33</v>
      </c>
      <c r="M144" s="3">
        <v>41419</v>
      </c>
      <c r="N144" s="4">
        <v>10.901000000000002</v>
      </c>
      <c r="O144" s="4">
        <v>17.589000000000002</v>
      </c>
      <c r="P144" s="5">
        <f t="shared" si="10"/>
        <v>0.61352169525731581</v>
      </c>
      <c r="Q144" s="5">
        <v>0.08</v>
      </c>
      <c r="R144" s="6">
        <f t="shared" si="11"/>
        <v>18.996120000000005</v>
      </c>
      <c r="S144" s="7">
        <v>9</v>
      </c>
      <c r="T144" s="8">
        <f t="shared" si="12"/>
        <v>170.96508000000006</v>
      </c>
      <c r="U144" s="5">
        <v>0.04</v>
      </c>
      <c r="V144" s="9">
        <f t="shared" si="13"/>
        <v>6.8386032000000023</v>
      </c>
      <c r="W144" s="4">
        <v>11.33</v>
      </c>
      <c r="X144" s="4">
        <f t="shared" si="14"/>
        <v>175.45647680000008</v>
      </c>
      <c r="Y144" s="58"/>
      <c r="AA144" t="b">
        <f>AND('Sales Filter'!H144= "BOBBY CHAVEZ", YEAR('Sales Filter'!B144 ) = 2015)</f>
        <v>0</v>
      </c>
    </row>
    <row r="145" spans="1:27" ht="14.5">
      <c r="A145" s="2" t="s">
        <v>381</v>
      </c>
      <c r="B145" s="3">
        <v>41411</v>
      </c>
      <c r="C145" s="2" t="s">
        <v>341</v>
      </c>
      <c r="D145" s="2" t="s">
        <v>342</v>
      </c>
      <c r="E145" s="2" t="s">
        <v>48</v>
      </c>
      <c r="F145" s="2" t="s">
        <v>49</v>
      </c>
      <c r="G145" s="2" t="s">
        <v>79</v>
      </c>
      <c r="H145" s="2" t="s">
        <v>70</v>
      </c>
      <c r="I145" s="2" t="s">
        <v>51</v>
      </c>
      <c r="J145" s="2" t="s">
        <v>35</v>
      </c>
      <c r="K145" s="2" t="s">
        <v>36</v>
      </c>
      <c r="L145" s="2" t="s">
        <v>33</v>
      </c>
      <c r="M145" s="3">
        <v>41419</v>
      </c>
      <c r="N145" s="4">
        <v>4.125</v>
      </c>
      <c r="O145" s="4">
        <v>7.7880000000000011</v>
      </c>
      <c r="P145" s="5">
        <f t="shared" si="10"/>
        <v>0.88800000000000023</v>
      </c>
      <c r="Q145" s="5">
        <v>0.08</v>
      </c>
      <c r="R145" s="6">
        <f t="shared" si="11"/>
        <v>8.4110400000000016</v>
      </c>
      <c r="S145" s="7">
        <v>31</v>
      </c>
      <c r="T145" s="8">
        <f t="shared" si="12"/>
        <v>260.74224000000004</v>
      </c>
      <c r="U145" s="5">
        <v>0.05</v>
      </c>
      <c r="V145" s="9">
        <f t="shared" si="13"/>
        <v>13.037112000000002</v>
      </c>
      <c r="W145" s="4">
        <v>2.4</v>
      </c>
      <c r="X145" s="4">
        <f t="shared" si="14"/>
        <v>250.10512800000004</v>
      </c>
      <c r="Y145" s="58"/>
      <c r="AA145" t="b">
        <f>AND('Sales Filter'!H145= "BOBBY CHAVEZ", YEAR('Sales Filter'!B145 ) = 2015)</f>
        <v>0</v>
      </c>
    </row>
    <row r="146" spans="1:27" ht="14.5">
      <c r="A146" s="2" t="s">
        <v>382</v>
      </c>
      <c r="B146" s="3">
        <v>41412</v>
      </c>
      <c r="C146" s="2" t="s">
        <v>383</v>
      </c>
      <c r="D146" s="2" t="s">
        <v>384</v>
      </c>
      <c r="E146" s="2" t="s">
        <v>27</v>
      </c>
      <c r="F146" s="2" t="s">
        <v>27</v>
      </c>
      <c r="G146" s="2" t="s">
        <v>28</v>
      </c>
      <c r="H146" s="2" t="s">
        <v>103</v>
      </c>
      <c r="I146" s="2" t="s">
        <v>117</v>
      </c>
      <c r="J146" s="2" t="s">
        <v>196</v>
      </c>
      <c r="K146" s="2" t="s">
        <v>32</v>
      </c>
      <c r="L146" s="2" t="s">
        <v>33</v>
      </c>
      <c r="M146" s="3">
        <v>41420</v>
      </c>
      <c r="N146" s="4">
        <v>6.0500000000000007</v>
      </c>
      <c r="O146" s="4">
        <v>13.442000000000002</v>
      </c>
      <c r="P146" s="5">
        <f t="shared" si="10"/>
        <v>1.2218181818181819</v>
      </c>
      <c r="Q146" s="5">
        <v>0.08</v>
      </c>
      <c r="R146" s="6">
        <f t="shared" si="11"/>
        <v>14.517360000000004</v>
      </c>
      <c r="S146" s="7">
        <v>37</v>
      </c>
      <c r="T146" s="8">
        <f t="shared" si="12"/>
        <v>537.14232000000015</v>
      </c>
      <c r="U146" s="5">
        <v>0.01</v>
      </c>
      <c r="V146" s="9">
        <f t="shared" si="13"/>
        <v>5.3714232000000015</v>
      </c>
      <c r="W146" s="4">
        <v>2.9</v>
      </c>
      <c r="X146" s="4">
        <f t="shared" si="14"/>
        <v>534.67089680000015</v>
      </c>
      <c r="Y146" s="58"/>
      <c r="AA146" t="b">
        <f>AND('Sales Filter'!H146= "BOBBY CHAVEZ", YEAR('Sales Filter'!B146 ) = 2015)</f>
        <v>0</v>
      </c>
    </row>
    <row r="147" spans="1:27" ht="14.5">
      <c r="A147" s="2" t="s">
        <v>385</v>
      </c>
      <c r="B147" s="3">
        <v>41412</v>
      </c>
      <c r="C147" s="2" t="s">
        <v>386</v>
      </c>
      <c r="D147" s="2" t="s">
        <v>387</v>
      </c>
      <c r="E147" s="2" t="s">
        <v>27</v>
      </c>
      <c r="F147" s="2" t="s">
        <v>27</v>
      </c>
      <c r="G147" s="2" t="s">
        <v>40</v>
      </c>
      <c r="H147" s="2" t="s">
        <v>233</v>
      </c>
      <c r="I147" s="2" t="s">
        <v>51</v>
      </c>
      <c r="J147" s="2" t="s">
        <v>35</v>
      </c>
      <c r="K147" s="2" t="s">
        <v>54</v>
      </c>
      <c r="L147" s="2" t="s">
        <v>33</v>
      </c>
      <c r="M147" s="3">
        <v>41421</v>
      </c>
      <c r="N147" s="4">
        <v>15.004000000000001</v>
      </c>
      <c r="O147" s="4">
        <v>23.078000000000003</v>
      </c>
      <c r="P147" s="5">
        <f t="shared" si="10"/>
        <v>0.5381231671554253</v>
      </c>
      <c r="Q147" s="5">
        <v>0.08</v>
      </c>
      <c r="R147" s="6">
        <f t="shared" si="11"/>
        <v>24.924240000000005</v>
      </c>
      <c r="S147" s="7">
        <v>49</v>
      </c>
      <c r="T147" s="8">
        <f t="shared" si="12"/>
        <v>1221.2877600000002</v>
      </c>
      <c r="U147" s="5">
        <v>0.11</v>
      </c>
      <c r="V147" s="9">
        <f t="shared" si="13"/>
        <v>134.34165360000003</v>
      </c>
      <c r="W147" s="4">
        <v>1.54</v>
      </c>
      <c r="X147" s="4">
        <f t="shared" si="14"/>
        <v>1088.4861064000002</v>
      </c>
      <c r="Y147" s="58"/>
      <c r="AA147" t="b">
        <f>AND('Sales Filter'!H147= "BOBBY CHAVEZ", YEAR('Sales Filter'!B147 ) = 2015)</f>
        <v>0</v>
      </c>
    </row>
    <row r="148" spans="1:27" ht="14.5">
      <c r="A148" s="2" t="s">
        <v>388</v>
      </c>
      <c r="B148" s="3">
        <v>41413</v>
      </c>
      <c r="C148" s="2" t="s">
        <v>353</v>
      </c>
      <c r="D148" s="2" t="s">
        <v>354</v>
      </c>
      <c r="E148" s="2" t="s">
        <v>48</v>
      </c>
      <c r="F148" s="2" t="s">
        <v>49</v>
      </c>
      <c r="G148" s="2" t="s">
        <v>58</v>
      </c>
      <c r="H148" s="2" t="s">
        <v>70</v>
      </c>
      <c r="I148" s="2" t="s">
        <v>117</v>
      </c>
      <c r="J148" s="2" t="s">
        <v>35</v>
      </c>
      <c r="K148" s="2" t="s">
        <v>32</v>
      </c>
      <c r="L148" s="2" t="s">
        <v>33</v>
      </c>
      <c r="M148" s="3">
        <v>41420</v>
      </c>
      <c r="N148" s="4">
        <v>3.762</v>
      </c>
      <c r="O148" s="4">
        <v>9.1740000000000013</v>
      </c>
      <c r="P148" s="5">
        <f t="shared" si="10"/>
        <v>1.4385964912280704</v>
      </c>
      <c r="Q148" s="5">
        <v>0.08</v>
      </c>
      <c r="R148" s="6">
        <f t="shared" si="11"/>
        <v>9.9079200000000025</v>
      </c>
      <c r="S148" s="7">
        <v>26</v>
      </c>
      <c r="T148" s="8">
        <f t="shared" si="12"/>
        <v>257.60592000000008</v>
      </c>
      <c r="U148" s="5">
        <v>0.11</v>
      </c>
      <c r="V148" s="9">
        <f t="shared" si="13"/>
        <v>28.336651200000009</v>
      </c>
      <c r="W148" s="4">
        <v>2.69</v>
      </c>
      <c r="X148" s="4">
        <f t="shared" si="14"/>
        <v>231.95926880000007</v>
      </c>
      <c r="Y148" s="58"/>
      <c r="AA148" t="b">
        <f>AND('Sales Filter'!H148= "BOBBY CHAVEZ", YEAR('Sales Filter'!B148 ) = 2015)</f>
        <v>0</v>
      </c>
    </row>
    <row r="149" spans="1:27" ht="14.5">
      <c r="A149" s="2" t="s">
        <v>389</v>
      </c>
      <c r="B149" s="3">
        <v>41414</v>
      </c>
      <c r="C149" s="2" t="s">
        <v>292</v>
      </c>
      <c r="D149" s="2" t="s">
        <v>293</v>
      </c>
      <c r="E149" s="2" t="s">
        <v>27</v>
      </c>
      <c r="F149" s="2" t="s">
        <v>27</v>
      </c>
      <c r="G149" s="2" t="s">
        <v>40</v>
      </c>
      <c r="H149" s="2" t="s">
        <v>29</v>
      </c>
      <c r="I149" s="2" t="s">
        <v>60</v>
      </c>
      <c r="J149" s="2" t="s">
        <v>35</v>
      </c>
      <c r="K149" s="2" t="s">
        <v>54</v>
      </c>
      <c r="L149" s="2" t="s">
        <v>43</v>
      </c>
      <c r="M149" s="3">
        <v>41422</v>
      </c>
      <c r="N149" s="4">
        <v>5.0490000000000004</v>
      </c>
      <c r="O149" s="4">
        <v>8.0080000000000009</v>
      </c>
      <c r="P149" s="5">
        <f t="shared" si="10"/>
        <v>0.58605664488017439</v>
      </c>
      <c r="Q149" s="5">
        <v>0.08</v>
      </c>
      <c r="R149" s="6">
        <f t="shared" si="11"/>
        <v>8.6486400000000021</v>
      </c>
      <c r="S149" s="7">
        <v>4</v>
      </c>
      <c r="T149" s="8">
        <f t="shared" si="12"/>
        <v>34.594560000000008</v>
      </c>
      <c r="U149" s="5">
        <v>0.09</v>
      </c>
      <c r="V149" s="9">
        <f t="shared" si="13"/>
        <v>3.1135104000000005</v>
      </c>
      <c r="W149" s="4">
        <v>11.200000000000001</v>
      </c>
      <c r="X149" s="4">
        <f t="shared" si="14"/>
        <v>42.681049600000009</v>
      </c>
      <c r="Y149" s="58"/>
      <c r="AA149" t="b">
        <f>AND('Sales Filter'!H149= "BOBBY CHAVEZ", YEAR('Sales Filter'!B149 ) = 2015)</f>
        <v>0</v>
      </c>
    </row>
    <row r="150" spans="1:27" ht="14.5">
      <c r="A150" s="2" t="s">
        <v>390</v>
      </c>
      <c r="B150" s="3">
        <v>41414</v>
      </c>
      <c r="C150" s="2" t="s">
        <v>391</v>
      </c>
      <c r="D150" s="2" t="s">
        <v>392</v>
      </c>
      <c r="E150" s="2" t="s">
        <v>48</v>
      </c>
      <c r="F150" s="2" t="s">
        <v>49</v>
      </c>
      <c r="G150" s="2" t="s">
        <v>28</v>
      </c>
      <c r="H150" s="2" t="s">
        <v>70</v>
      </c>
      <c r="I150" s="2" t="s">
        <v>60</v>
      </c>
      <c r="J150" s="2" t="s">
        <v>35</v>
      </c>
      <c r="K150" s="2" t="s">
        <v>54</v>
      </c>
      <c r="L150" s="2" t="s">
        <v>33</v>
      </c>
      <c r="M150" s="3">
        <v>41423</v>
      </c>
      <c r="N150" s="4">
        <v>1.298</v>
      </c>
      <c r="O150" s="4">
        <v>2.0680000000000001</v>
      </c>
      <c r="P150" s="5">
        <f t="shared" si="10"/>
        <v>0.59322033898305082</v>
      </c>
      <c r="Q150" s="5">
        <v>0.08</v>
      </c>
      <c r="R150" s="6">
        <f t="shared" si="11"/>
        <v>2.2334400000000003</v>
      </c>
      <c r="S150" s="7">
        <v>3</v>
      </c>
      <c r="T150" s="8">
        <f t="shared" si="12"/>
        <v>6.7003200000000014</v>
      </c>
      <c r="U150" s="5">
        <v>6.0000000000000005E-2</v>
      </c>
      <c r="V150" s="9">
        <f t="shared" si="13"/>
        <v>0.40201920000000013</v>
      </c>
      <c r="W150" s="4">
        <v>1.54</v>
      </c>
      <c r="X150" s="4">
        <f t="shared" si="14"/>
        <v>7.8383008000000016</v>
      </c>
      <c r="Y150" s="58"/>
      <c r="AA150" t="b">
        <f>AND('Sales Filter'!H150= "BOBBY CHAVEZ", YEAR('Sales Filter'!B150 ) = 2015)</f>
        <v>0</v>
      </c>
    </row>
    <row r="151" spans="1:27" ht="14.5">
      <c r="A151" s="2" t="s">
        <v>393</v>
      </c>
      <c r="B151" s="3">
        <v>41415</v>
      </c>
      <c r="C151" s="2" t="s">
        <v>394</v>
      </c>
      <c r="D151" s="2" t="s">
        <v>395</v>
      </c>
      <c r="E151" s="2" t="s">
        <v>27</v>
      </c>
      <c r="F151" s="2" t="s">
        <v>27</v>
      </c>
      <c r="G151" s="2" t="s">
        <v>79</v>
      </c>
      <c r="H151" s="2" t="s">
        <v>29</v>
      </c>
      <c r="I151" s="2" t="s">
        <v>30</v>
      </c>
      <c r="J151" s="2" t="s">
        <v>31</v>
      </c>
      <c r="K151" s="2" t="s">
        <v>54</v>
      </c>
      <c r="L151" s="2" t="s">
        <v>43</v>
      </c>
      <c r="M151" s="3">
        <v>41424</v>
      </c>
      <c r="N151" s="4">
        <v>7.0400000000000009</v>
      </c>
      <c r="O151" s="4">
        <v>32.010000000000005</v>
      </c>
      <c r="P151" s="5">
        <f t="shared" si="10"/>
        <v>3.5468750000000004</v>
      </c>
      <c r="Q151" s="5">
        <v>0.08</v>
      </c>
      <c r="R151" s="6">
        <f t="shared" si="11"/>
        <v>34.570800000000006</v>
      </c>
      <c r="S151" s="7">
        <v>35</v>
      </c>
      <c r="T151" s="8">
        <f t="shared" si="12"/>
        <v>1209.9780000000003</v>
      </c>
      <c r="U151" s="5">
        <v>0.02</v>
      </c>
      <c r="V151" s="9">
        <f t="shared" si="13"/>
        <v>24.199560000000005</v>
      </c>
      <c r="W151" s="4">
        <v>4.05</v>
      </c>
      <c r="X151" s="4">
        <f t="shared" si="14"/>
        <v>1189.8284400000002</v>
      </c>
      <c r="Y151" s="58"/>
      <c r="AA151" t="b">
        <f>AND('Sales Filter'!H151= "BOBBY CHAVEZ", YEAR('Sales Filter'!B151 ) = 2015)</f>
        <v>0</v>
      </c>
    </row>
    <row r="152" spans="1:27" ht="14.5">
      <c r="A152" s="2" t="s">
        <v>396</v>
      </c>
      <c r="B152" s="3">
        <v>41418</v>
      </c>
      <c r="C152" s="2" t="s">
        <v>397</v>
      </c>
      <c r="D152" s="2" t="s">
        <v>398</v>
      </c>
      <c r="E152" s="2" t="s">
        <v>27</v>
      </c>
      <c r="F152" s="2" t="s">
        <v>27</v>
      </c>
      <c r="G152" s="2" t="s">
        <v>40</v>
      </c>
      <c r="H152" s="2" t="s">
        <v>89</v>
      </c>
      <c r="I152" s="2" t="s">
        <v>60</v>
      </c>
      <c r="J152" s="2" t="s">
        <v>35</v>
      </c>
      <c r="K152" s="2" t="s">
        <v>54</v>
      </c>
      <c r="L152" s="2" t="s">
        <v>33</v>
      </c>
      <c r="M152" s="3">
        <v>41425</v>
      </c>
      <c r="N152" s="4">
        <v>4.2240000000000002</v>
      </c>
      <c r="O152" s="4">
        <v>6.9300000000000006</v>
      </c>
      <c r="P152" s="5">
        <f t="shared" si="10"/>
        <v>0.64062500000000011</v>
      </c>
      <c r="Q152" s="5">
        <v>0.08</v>
      </c>
      <c r="R152" s="6">
        <f t="shared" si="11"/>
        <v>7.4844000000000008</v>
      </c>
      <c r="S152" s="7">
        <v>44</v>
      </c>
      <c r="T152" s="8">
        <f t="shared" si="12"/>
        <v>329.31360000000006</v>
      </c>
      <c r="U152" s="5">
        <v>0.08</v>
      </c>
      <c r="V152" s="9">
        <f t="shared" si="13"/>
        <v>26.345088000000004</v>
      </c>
      <c r="W152" s="4">
        <v>0.55000000000000004</v>
      </c>
      <c r="X152" s="4">
        <f t="shared" si="14"/>
        <v>303.51851200000004</v>
      </c>
      <c r="Y152" s="58"/>
      <c r="AA152" t="b">
        <f>AND('Sales Filter'!H152= "BOBBY CHAVEZ", YEAR('Sales Filter'!B152 ) = 2015)</f>
        <v>0</v>
      </c>
    </row>
    <row r="153" spans="1:27" ht="14.5">
      <c r="A153" s="2" t="s">
        <v>399</v>
      </c>
      <c r="B153" s="3">
        <v>41419</v>
      </c>
      <c r="C153" s="2" t="s">
        <v>400</v>
      </c>
      <c r="D153" s="2" t="s">
        <v>401</v>
      </c>
      <c r="E153" s="2" t="s">
        <v>27</v>
      </c>
      <c r="F153" s="2" t="s">
        <v>27</v>
      </c>
      <c r="G153" s="2" t="s">
        <v>79</v>
      </c>
      <c r="H153" s="2" t="s">
        <v>29</v>
      </c>
      <c r="I153" s="2" t="s">
        <v>30</v>
      </c>
      <c r="J153" s="2" t="s">
        <v>31</v>
      </c>
      <c r="K153" s="2" t="s">
        <v>54</v>
      </c>
      <c r="L153" s="2" t="s">
        <v>33</v>
      </c>
      <c r="M153" s="3">
        <v>41427</v>
      </c>
      <c r="N153" s="4">
        <v>172.15</v>
      </c>
      <c r="O153" s="4">
        <v>331.06700000000006</v>
      </c>
      <c r="P153" s="5">
        <f t="shared" si="10"/>
        <v>0.92313099041533575</v>
      </c>
      <c r="Q153" s="5">
        <v>0.08</v>
      </c>
      <c r="R153" s="6">
        <f t="shared" si="11"/>
        <v>357.55236000000008</v>
      </c>
      <c r="S153" s="7">
        <v>16</v>
      </c>
      <c r="T153" s="8">
        <f t="shared" si="12"/>
        <v>5720.8377600000013</v>
      </c>
      <c r="U153" s="5">
        <v>0.11</v>
      </c>
      <c r="V153" s="9">
        <f t="shared" si="13"/>
        <v>629.29215360000012</v>
      </c>
      <c r="W153" s="4">
        <v>7.2299999999999995</v>
      </c>
      <c r="X153" s="4">
        <f t="shared" si="14"/>
        <v>5098.7756064000005</v>
      </c>
      <c r="Y153" s="58"/>
      <c r="AA153" t="b">
        <f>AND('Sales Filter'!H153= "BOBBY CHAVEZ", YEAR('Sales Filter'!B153 ) = 2015)</f>
        <v>0</v>
      </c>
    </row>
    <row r="154" spans="1:27" ht="14.5">
      <c r="A154" s="2" t="s">
        <v>402</v>
      </c>
      <c r="B154" s="3">
        <v>41420</v>
      </c>
      <c r="C154" s="2" t="s">
        <v>403</v>
      </c>
      <c r="D154" s="2" t="s">
        <v>404</v>
      </c>
      <c r="E154" s="2" t="s">
        <v>27</v>
      </c>
      <c r="F154" s="2" t="s">
        <v>27</v>
      </c>
      <c r="G154" s="2" t="s">
        <v>28</v>
      </c>
      <c r="H154" s="2" t="s">
        <v>89</v>
      </c>
      <c r="I154" s="2" t="s">
        <v>42</v>
      </c>
      <c r="J154" s="2" t="s">
        <v>35</v>
      </c>
      <c r="K154" s="2" t="s">
        <v>36</v>
      </c>
      <c r="L154" s="2" t="s">
        <v>33</v>
      </c>
      <c r="M154" s="3">
        <v>41431</v>
      </c>
      <c r="N154" s="4">
        <v>2.5190000000000001</v>
      </c>
      <c r="O154" s="4">
        <v>3.9380000000000006</v>
      </c>
      <c r="P154" s="5">
        <f t="shared" si="10"/>
        <v>0.56331877729257662</v>
      </c>
      <c r="Q154" s="5">
        <v>0.08</v>
      </c>
      <c r="R154" s="6">
        <f t="shared" si="11"/>
        <v>4.2530400000000013</v>
      </c>
      <c r="S154" s="7">
        <v>40</v>
      </c>
      <c r="T154" s="8">
        <f t="shared" si="12"/>
        <v>170.12160000000006</v>
      </c>
      <c r="U154" s="5">
        <v>6.9999999999999993E-2</v>
      </c>
      <c r="V154" s="9">
        <f t="shared" si="13"/>
        <v>11.908512000000004</v>
      </c>
      <c r="W154" s="4">
        <v>1.68</v>
      </c>
      <c r="X154" s="4">
        <f t="shared" si="14"/>
        <v>159.89308800000006</v>
      </c>
      <c r="Y154" s="58"/>
      <c r="AA154" t="b">
        <f>AND('Sales Filter'!H154= "BOBBY CHAVEZ", YEAR('Sales Filter'!B154 ) = 2015)</f>
        <v>0</v>
      </c>
    </row>
    <row r="155" spans="1:27" ht="14.5">
      <c r="A155" s="2" t="s">
        <v>405</v>
      </c>
      <c r="B155" s="3">
        <v>41421</v>
      </c>
      <c r="C155" s="2" t="s">
        <v>122</v>
      </c>
      <c r="D155" s="2" t="s">
        <v>123</v>
      </c>
      <c r="E155" s="2" t="s">
        <v>27</v>
      </c>
      <c r="F155" s="2" t="s">
        <v>27</v>
      </c>
      <c r="G155" s="2" t="s">
        <v>79</v>
      </c>
      <c r="H155" s="2" t="s">
        <v>59</v>
      </c>
      <c r="I155" s="2" t="s">
        <v>117</v>
      </c>
      <c r="J155" s="2" t="s">
        <v>35</v>
      </c>
      <c r="K155" s="2" t="s">
        <v>54</v>
      </c>
      <c r="L155" s="2" t="s">
        <v>43</v>
      </c>
      <c r="M155" s="3">
        <v>41428</v>
      </c>
      <c r="N155" s="4">
        <v>2.4750000000000001</v>
      </c>
      <c r="O155" s="4">
        <v>4.0590000000000002</v>
      </c>
      <c r="P155" s="5">
        <f t="shared" si="10"/>
        <v>0.64</v>
      </c>
      <c r="Q155" s="5">
        <v>0.08</v>
      </c>
      <c r="R155" s="6">
        <f t="shared" si="11"/>
        <v>4.3837200000000003</v>
      </c>
      <c r="S155" s="7">
        <v>37</v>
      </c>
      <c r="T155" s="8">
        <f t="shared" si="12"/>
        <v>162.19764000000001</v>
      </c>
      <c r="U155" s="5">
        <v>0.04</v>
      </c>
      <c r="V155" s="9">
        <f t="shared" si="13"/>
        <v>6.4879056000000004</v>
      </c>
      <c r="W155" s="4">
        <v>2.5499999999999998</v>
      </c>
      <c r="X155" s="4">
        <f t="shared" si="14"/>
        <v>158.25973440000001</v>
      </c>
      <c r="Y155" s="58"/>
      <c r="AA155" t="b">
        <f>AND('Sales Filter'!H155= "BOBBY CHAVEZ", YEAR('Sales Filter'!B155 ) = 2015)</f>
        <v>0</v>
      </c>
    </row>
    <row r="156" spans="1:27" ht="14.5">
      <c r="A156" s="2" t="s">
        <v>406</v>
      </c>
      <c r="B156" s="3">
        <v>41421</v>
      </c>
      <c r="C156" s="2" t="s">
        <v>407</v>
      </c>
      <c r="D156" s="2" t="s">
        <v>408</v>
      </c>
      <c r="E156" s="2" t="s">
        <v>27</v>
      </c>
      <c r="F156" s="2" t="s">
        <v>27</v>
      </c>
      <c r="G156" s="2" t="s">
        <v>40</v>
      </c>
      <c r="H156" s="2" t="s">
        <v>59</v>
      </c>
      <c r="I156" s="2" t="s">
        <v>30</v>
      </c>
      <c r="J156" s="2" t="s">
        <v>35</v>
      </c>
      <c r="K156" s="2" t="s">
        <v>54</v>
      </c>
      <c r="L156" s="2" t="s">
        <v>43</v>
      </c>
      <c r="M156" s="3">
        <v>41428</v>
      </c>
      <c r="N156" s="4">
        <v>13.629000000000001</v>
      </c>
      <c r="O156" s="4">
        <v>21.978000000000002</v>
      </c>
      <c r="P156" s="5">
        <f t="shared" si="10"/>
        <v>0.61259079903147695</v>
      </c>
      <c r="Q156" s="5">
        <v>0.08</v>
      </c>
      <c r="R156" s="6">
        <f t="shared" si="11"/>
        <v>23.736240000000002</v>
      </c>
      <c r="S156" s="7">
        <v>15</v>
      </c>
      <c r="T156" s="8">
        <f t="shared" si="12"/>
        <v>356.04360000000003</v>
      </c>
      <c r="U156" s="5">
        <v>0.11</v>
      </c>
      <c r="V156" s="9">
        <f t="shared" si="13"/>
        <v>39.164796000000003</v>
      </c>
      <c r="W156" s="4">
        <v>5.8199999999999994</v>
      </c>
      <c r="X156" s="4">
        <f t="shared" si="14"/>
        <v>322.698804</v>
      </c>
      <c r="Y156" s="58"/>
      <c r="AA156" t="b">
        <f>AND('Sales Filter'!H156= "BOBBY CHAVEZ", YEAR('Sales Filter'!B156 ) = 2015)</f>
        <v>0</v>
      </c>
    </row>
    <row r="157" spans="1:27" ht="14.5">
      <c r="A157" s="2" t="s">
        <v>409</v>
      </c>
      <c r="B157" s="3">
        <v>41423</v>
      </c>
      <c r="C157" s="2" t="s">
        <v>410</v>
      </c>
      <c r="D157" s="2" t="s">
        <v>411</v>
      </c>
      <c r="E157" s="2" t="s">
        <v>27</v>
      </c>
      <c r="F157" s="2" t="s">
        <v>27</v>
      </c>
      <c r="G157" s="2" t="s">
        <v>28</v>
      </c>
      <c r="H157" s="2" t="s">
        <v>233</v>
      </c>
      <c r="I157" s="2" t="s">
        <v>30</v>
      </c>
      <c r="J157" s="2" t="s">
        <v>35</v>
      </c>
      <c r="K157" s="2" t="s">
        <v>54</v>
      </c>
      <c r="L157" s="2" t="s">
        <v>33</v>
      </c>
      <c r="M157" s="3">
        <v>41430</v>
      </c>
      <c r="N157" s="4">
        <v>9.8120000000000012</v>
      </c>
      <c r="O157" s="4">
        <v>32.713999999999999</v>
      </c>
      <c r="P157" s="5">
        <f t="shared" si="10"/>
        <v>2.3340807174887885</v>
      </c>
      <c r="Q157" s="5">
        <v>0.08</v>
      </c>
      <c r="R157" s="6">
        <f t="shared" si="11"/>
        <v>35.331119999999999</v>
      </c>
      <c r="S157" s="7">
        <v>16</v>
      </c>
      <c r="T157" s="8">
        <f t="shared" si="12"/>
        <v>565.29791999999998</v>
      </c>
      <c r="U157" s="5">
        <v>0.03</v>
      </c>
      <c r="V157" s="9">
        <f t="shared" si="13"/>
        <v>16.958937599999999</v>
      </c>
      <c r="W157" s="4">
        <v>6.6899999999999995</v>
      </c>
      <c r="X157" s="4">
        <f t="shared" si="14"/>
        <v>555.02898240000002</v>
      </c>
      <c r="Y157" s="58"/>
      <c r="AA157" t="b">
        <f>AND('Sales Filter'!H157= "BOBBY CHAVEZ", YEAR('Sales Filter'!B157 ) = 2015)</f>
        <v>0</v>
      </c>
    </row>
    <row r="158" spans="1:27" ht="14.5">
      <c r="A158" s="2" t="s">
        <v>412</v>
      </c>
      <c r="B158" s="3">
        <v>41423</v>
      </c>
      <c r="C158" s="2" t="s">
        <v>413</v>
      </c>
      <c r="D158" s="2" t="s">
        <v>414</v>
      </c>
      <c r="E158" s="2" t="s">
        <v>27</v>
      </c>
      <c r="F158" s="2" t="s">
        <v>27</v>
      </c>
      <c r="G158" s="2" t="s">
        <v>40</v>
      </c>
      <c r="H158" s="2" t="s">
        <v>29</v>
      </c>
      <c r="I158" s="2" t="s">
        <v>51</v>
      </c>
      <c r="J158" s="2" t="s">
        <v>31</v>
      </c>
      <c r="K158" s="2" t="s">
        <v>54</v>
      </c>
      <c r="L158" s="2" t="s">
        <v>33</v>
      </c>
      <c r="M158" s="3">
        <v>41432</v>
      </c>
      <c r="N158" s="4">
        <v>66.649000000000015</v>
      </c>
      <c r="O158" s="4">
        <v>111.07800000000002</v>
      </c>
      <c r="P158" s="5">
        <f t="shared" si="10"/>
        <v>0.66661165208780315</v>
      </c>
      <c r="Q158" s="5">
        <v>0.08</v>
      </c>
      <c r="R158" s="6">
        <f t="shared" si="11"/>
        <v>119.96424000000003</v>
      </c>
      <c r="S158" s="7">
        <v>35</v>
      </c>
      <c r="T158" s="8">
        <f t="shared" si="12"/>
        <v>4198.7484000000013</v>
      </c>
      <c r="U158" s="5">
        <v>6.0000000000000005E-2</v>
      </c>
      <c r="V158" s="9">
        <f t="shared" si="13"/>
        <v>251.92490400000011</v>
      </c>
      <c r="W158" s="4">
        <v>7.2299999999999995</v>
      </c>
      <c r="X158" s="4">
        <f t="shared" si="14"/>
        <v>3954.0534960000014</v>
      </c>
      <c r="Y158" s="58"/>
      <c r="AA158" t="b">
        <f>AND('Sales Filter'!H158= "BOBBY CHAVEZ", YEAR('Sales Filter'!B158 ) = 2015)</f>
        <v>0</v>
      </c>
    </row>
    <row r="159" spans="1:27" ht="14.5">
      <c r="A159" s="2" t="s">
        <v>415</v>
      </c>
      <c r="B159" s="3">
        <v>41423</v>
      </c>
      <c r="C159" s="2" t="s">
        <v>416</v>
      </c>
      <c r="D159" s="2" t="s">
        <v>417</v>
      </c>
      <c r="E159" s="2" t="s">
        <v>48</v>
      </c>
      <c r="F159" s="2" t="s">
        <v>49</v>
      </c>
      <c r="G159" s="2" t="s">
        <v>58</v>
      </c>
      <c r="H159" s="2" t="s">
        <v>70</v>
      </c>
      <c r="I159" s="2" t="s">
        <v>42</v>
      </c>
      <c r="J159" s="2" t="s">
        <v>35</v>
      </c>
      <c r="K159" s="2" t="s">
        <v>36</v>
      </c>
      <c r="L159" s="2" t="s">
        <v>33</v>
      </c>
      <c r="M159" s="3">
        <v>41434</v>
      </c>
      <c r="N159" s="4">
        <v>3.8280000000000003</v>
      </c>
      <c r="O159" s="4">
        <v>5.9729999999999999</v>
      </c>
      <c r="P159" s="5">
        <f t="shared" si="10"/>
        <v>0.56034482758620674</v>
      </c>
      <c r="Q159" s="5">
        <v>0.08</v>
      </c>
      <c r="R159" s="6">
        <f t="shared" si="11"/>
        <v>6.4508400000000004</v>
      </c>
      <c r="S159" s="7">
        <v>31</v>
      </c>
      <c r="T159" s="8">
        <f t="shared" si="12"/>
        <v>199.97604000000001</v>
      </c>
      <c r="U159" s="5">
        <v>0.08</v>
      </c>
      <c r="V159" s="9">
        <f t="shared" si="13"/>
        <v>15.998083200000002</v>
      </c>
      <c r="W159" s="4">
        <v>1</v>
      </c>
      <c r="X159" s="4">
        <f t="shared" si="14"/>
        <v>184.97795680000002</v>
      </c>
      <c r="Y159" s="58"/>
      <c r="AA159" t="b">
        <f>AND('Sales Filter'!H159= "BOBBY CHAVEZ", YEAR('Sales Filter'!B159 ) = 2015)</f>
        <v>0</v>
      </c>
    </row>
    <row r="160" spans="1:27" ht="14.5">
      <c r="A160" s="10" t="s">
        <v>418</v>
      </c>
      <c r="B160" s="11">
        <v>41425</v>
      </c>
      <c r="C160" s="10" t="s">
        <v>419</v>
      </c>
      <c r="D160" s="10" t="s">
        <v>420</v>
      </c>
      <c r="E160" s="10" t="s">
        <v>27</v>
      </c>
      <c r="F160" s="10" t="s">
        <v>27</v>
      </c>
      <c r="G160" s="10" t="s">
        <v>40</v>
      </c>
      <c r="H160" s="10" t="s">
        <v>233</v>
      </c>
      <c r="I160" s="10" t="s">
        <v>42</v>
      </c>
      <c r="J160" s="10" t="s">
        <v>31</v>
      </c>
      <c r="K160" s="10" t="s">
        <v>32</v>
      </c>
      <c r="L160" s="10" t="s">
        <v>33</v>
      </c>
      <c r="M160" s="11">
        <v>41434</v>
      </c>
      <c r="N160" s="12">
        <v>22.198</v>
      </c>
      <c r="O160" s="12">
        <v>38.951000000000001</v>
      </c>
      <c r="P160" s="13">
        <f t="shared" si="10"/>
        <v>0.75470763131813678</v>
      </c>
      <c r="Q160" s="13">
        <v>0.08</v>
      </c>
      <c r="R160" s="14">
        <f t="shared" si="11"/>
        <v>42.067080000000004</v>
      </c>
      <c r="S160" s="15">
        <v>40</v>
      </c>
      <c r="T160" s="16">
        <f t="shared" si="12"/>
        <v>1682.6832000000002</v>
      </c>
      <c r="U160" s="13">
        <v>0.04</v>
      </c>
      <c r="V160" s="17">
        <f t="shared" si="13"/>
        <v>67.307328000000012</v>
      </c>
      <c r="W160" s="12">
        <v>2.04</v>
      </c>
      <c r="X160" s="12">
        <f t="shared" si="14"/>
        <v>1617.415872</v>
      </c>
      <c r="Y160" s="59"/>
      <c r="AA160" t="b">
        <f>AND('Sales Filter'!H160= "BOBBY CHAVEZ", YEAR('Sales Filter'!B160 ) = 2015)</f>
        <v>0</v>
      </c>
    </row>
    <row r="161" spans="1:27" ht="14.5">
      <c r="A161" s="2" t="s">
        <v>421</v>
      </c>
      <c r="B161" s="3">
        <v>41427</v>
      </c>
      <c r="C161" s="2" t="s">
        <v>422</v>
      </c>
      <c r="D161" s="2" t="s">
        <v>423</v>
      </c>
      <c r="E161" s="2" t="s">
        <v>27</v>
      </c>
      <c r="F161" s="2" t="s">
        <v>27</v>
      </c>
      <c r="G161" s="2" t="s">
        <v>40</v>
      </c>
      <c r="H161" s="2" t="s">
        <v>84</v>
      </c>
      <c r="I161" s="2" t="s">
        <v>51</v>
      </c>
      <c r="J161" s="2" t="s">
        <v>35</v>
      </c>
      <c r="K161" s="2" t="s">
        <v>36</v>
      </c>
      <c r="L161" s="2" t="s">
        <v>33</v>
      </c>
      <c r="M161" s="3">
        <v>41436</v>
      </c>
      <c r="N161" s="4">
        <v>1.9360000000000002</v>
      </c>
      <c r="O161" s="4">
        <v>3.718</v>
      </c>
      <c r="P161" s="5">
        <f t="shared" si="10"/>
        <v>0.9204545454545453</v>
      </c>
      <c r="Q161" s="5">
        <v>0.08</v>
      </c>
      <c r="R161" s="6">
        <f t="shared" si="11"/>
        <v>4.0154399999999999</v>
      </c>
      <c r="S161" s="7">
        <v>36</v>
      </c>
      <c r="T161" s="8">
        <f t="shared" si="12"/>
        <v>144.55583999999999</v>
      </c>
      <c r="U161" s="5">
        <v>0.08</v>
      </c>
      <c r="V161" s="9">
        <f t="shared" si="13"/>
        <v>11.564467199999999</v>
      </c>
      <c r="W161" s="4">
        <v>0.9</v>
      </c>
      <c r="X161" s="4">
        <f t="shared" si="14"/>
        <v>133.8913728</v>
      </c>
      <c r="Y161" s="58"/>
      <c r="AA161" t="b">
        <f>AND('Sales Filter'!H161= "BOBBY CHAVEZ", YEAR('Sales Filter'!B161 ) = 2015)</f>
        <v>0</v>
      </c>
    </row>
    <row r="162" spans="1:27" ht="14.5">
      <c r="A162" s="2" t="s">
        <v>424</v>
      </c>
      <c r="B162" s="3">
        <v>41428</v>
      </c>
      <c r="C162" s="2" t="s">
        <v>425</v>
      </c>
      <c r="D162" s="2" t="s">
        <v>426</v>
      </c>
      <c r="E162" s="2" t="s">
        <v>27</v>
      </c>
      <c r="F162" s="2" t="s">
        <v>27</v>
      </c>
      <c r="G162" s="2" t="s">
        <v>79</v>
      </c>
      <c r="H162" s="2" t="s">
        <v>29</v>
      </c>
      <c r="I162" s="2" t="s">
        <v>60</v>
      </c>
      <c r="J162" s="2" t="s">
        <v>35</v>
      </c>
      <c r="K162" s="2" t="s">
        <v>54</v>
      </c>
      <c r="L162" s="2" t="s">
        <v>43</v>
      </c>
      <c r="M162" s="3">
        <v>41437</v>
      </c>
      <c r="N162" s="4">
        <v>39.622000000000007</v>
      </c>
      <c r="O162" s="4">
        <v>63.910000000000004</v>
      </c>
      <c r="P162" s="5">
        <f t="shared" si="10"/>
        <v>0.6129927817878954</v>
      </c>
      <c r="Q162" s="5">
        <v>0.08</v>
      </c>
      <c r="R162" s="6">
        <f t="shared" si="11"/>
        <v>69.022800000000004</v>
      </c>
      <c r="S162" s="7">
        <v>12</v>
      </c>
      <c r="T162" s="8">
        <f t="shared" si="12"/>
        <v>828.27359999999999</v>
      </c>
      <c r="U162" s="5">
        <v>9.9999999999999992E-2</v>
      </c>
      <c r="V162" s="9">
        <f t="shared" si="13"/>
        <v>82.827359999999999</v>
      </c>
      <c r="W162" s="4">
        <v>1.54</v>
      </c>
      <c r="X162" s="4">
        <f t="shared" si="14"/>
        <v>746.98623999999995</v>
      </c>
      <c r="Y162" s="58"/>
      <c r="AA162" t="b">
        <f>AND('Sales Filter'!H162= "BOBBY CHAVEZ", YEAR('Sales Filter'!B162 ) = 2015)</f>
        <v>0</v>
      </c>
    </row>
    <row r="163" spans="1:27" ht="14.5">
      <c r="A163" s="2" t="s">
        <v>427</v>
      </c>
      <c r="B163" s="3">
        <v>41428</v>
      </c>
      <c r="C163" s="2" t="s">
        <v>428</v>
      </c>
      <c r="D163" s="2" t="s">
        <v>429</v>
      </c>
      <c r="E163" s="2" t="s">
        <v>27</v>
      </c>
      <c r="F163" s="2" t="s">
        <v>27</v>
      </c>
      <c r="G163" s="2" t="s">
        <v>28</v>
      </c>
      <c r="H163" s="2" t="s">
        <v>103</v>
      </c>
      <c r="I163" s="2" t="s">
        <v>42</v>
      </c>
      <c r="J163" s="2" t="s">
        <v>31</v>
      </c>
      <c r="K163" s="2" t="s">
        <v>54</v>
      </c>
      <c r="L163" s="2" t="s">
        <v>33</v>
      </c>
      <c r="M163" s="3">
        <v>41435</v>
      </c>
      <c r="N163" s="4">
        <v>172.15</v>
      </c>
      <c r="O163" s="4">
        <v>331.06700000000006</v>
      </c>
      <c r="P163" s="5">
        <f t="shared" si="10"/>
        <v>0.92313099041533575</v>
      </c>
      <c r="Q163" s="5">
        <v>0.08</v>
      </c>
      <c r="R163" s="6">
        <f t="shared" si="11"/>
        <v>357.55236000000008</v>
      </c>
      <c r="S163" s="7">
        <v>40</v>
      </c>
      <c r="T163" s="8">
        <f t="shared" si="12"/>
        <v>14302.094400000004</v>
      </c>
      <c r="U163" s="5">
        <v>9.9999999999999992E-2</v>
      </c>
      <c r="V163" s="9">
        <f t="shared" si="13"/>
        <v>1430.2094400000003</v>
      </c>
      <c r="W163" s="4">
        <v>7.2299999999999995</v>
      </c>
      <c r="X163" s="4">
        <f t="shared" si="14"/>
        <v>12879.114960000003</v>
      </c>
      <c r="Y163" s="58"/>
      <c r="AA163" t="b">
        <f>AND('Sales Filter'!H163= "BOBBY CHAVEZ", YEAR('Sales Filter'!B163 ) = 2015)</f>
        <v>0</v>
      </c>
    </row>
    <row r="164" spans="1:27" ht="14.5">
      <c r="A164" s="18" t="s">
        <v>430</v>
      </c>
      <c r="B164" s="19">
        <v>41429</v>
      </c>
      <c r="C164" s="18" t="s">
        <v>231</v>
      </c>
      <c r="D164" s="18" t="s">
        <v>232</v>
      </c>
      <c r="E164" s="18" t="s">
        <v>27</v>
      </c>
      <c r="F164" s="18" t="s">
        <v>27</v>
      </c>
      <c r="G164" s="18" t="s">
        <v>40</v>
      </c>
      <c r="H164" s="18" t="s">
        <v>233</v>
      </c>
      <c r="I164" s="18" t="s">
        <v>30</v>
      </c>
      <c r="J164" s="18" t="s">
        <v>35</v>
      </c>
      <c r="K164" s="18" t="s">
        <v>32</v>
      </c>
      <c r="L164" s="18" t="s">
        <v>33</v>
      </c>
      <c r="M164" s="19">
        <v>41438</v>
      </c>
      <c r="N164" s="20">
        <v>3.762</v>
      </c>
      <c r="O164" s="20">
        <v>9.1740000000000013</v>
      </c>
      <c r="P164" s="21">
        <f t="shared" si="10"/>
        <v>1.4385964912280704</v>
      </c>
      <c r="Q164" s="21">
        <v>0.08</v>
      </c>
      <c r="R164" s="22">
        <f t="shared" si="11"/>
        <v>9.9079200000000025</v>
      </c>
      <c r="S164" s="23">
        <v>32</v>
      </c>
      <c r="T164" s="24">
        <f t="shared" si="12"/>
        <v>317.05344000000008</v>
      </c>
      <c r="U164" s="21">
        <v>0.03</v>
      </c>
      <c r="V164" s="25">
        <f t="shared" si="13"/>
        <v>9.5116032000000015</v>
      </c>
      <c r="W164" s="20">
        <v>2.69</v>
      </c>
      <c r="X164" s="20">
        <f t="shared" si="14"/>
        <v>310.23183680000005</v>
      </c>
      <c r="Y164" s="60"/>
      <c r="AA164" t="b">
        <f>AND('Sales Filter'!H164= "BOBBY CHAVEZ", YEAR('Sales Filter'!B164 ) = 2015)</f>
        <v>0</v>
      </c>
    </row>
    <row r="165" spans="1:27" ht="14.5">
      <c r="A165" s="2" t="s">
        <v>431</v>
      </c>
      <c r="B165" s="3">
        <v>41430</v>
      </c>
      <c r="C165" s="2" t="s">
        <v>432</v>
      </c>
      <c r="D165" s="2" t="s">
        <v>433</v>
      </c>
      <c r="E165" s="2" t="s">
        <v>27</v>
      </c>
      <c r="F165" s="2" t="s">
        <v>27</v>
      </c>
      <c r="G165" s="2" t="s">
        <v>28</v>
      </c>
      <c r="H165" s="2" t="s">
        <v>65</v>
      </c>
      <c r="I165" s="2" t="s">
        <v>51</v>
      </c>
      <c r="J165" s="2" t="s">
        <v>31</v>
      </c>
      <c r="K165" s="2" t="s">
        <v>54</v>
      </c>
      <c r="L165" s="2" t="s">
        <v>33</v>
      </c>
      <c r="M165" s="3">
        <v>41438</v>
      </c>
      <c r="N165" s="4">
        <v>66.649000000000015</v>
      </c>
      <c r="O165" s="4">
        <v>111.07800000000002</v>
      </c>
      <c r="P165" s="5">
        <f t="shared" si="10"/>
        <v>0.66661165208780315</v>
      </c>
      <c r="Q165" s="5">
        <v>0.08</v>
      </c>
      <c r="R165" s="6">
        <f t="shared" si="11"/>
        <v>119.96424000000003</v>
      </c>
      <c r="S165" s="7">
        <v>31</v>
      </c>
      <c r="T165" s="8">
        <f t="shared" si="12"/>
        <v>3718.8914400000008</v>
      </c>
      <c r="U165" s="5">
        <v>0.04</v>
      </c>
      <c r="V165" s="9">
        <f t="shared" si="13"/>
        <v>148.75565760000003</v>
      </c>
      <c r="W165" s="4">
        <v>7.2299999999999995</v>
      </c>
      <c r="X165" s="4">
        <f t="shared" si="14"/>
        <v>3577.3657824000006</v>
      </c>
      <c r="Y165" s="58"/>
      <c r="AA165" t="b">
        <f>AND('Sales Filter'!H165= "BOBBY CHAVEZ", YEAR('Sales Filter'!B165 ) = 2015)</f>
        <v>0</v>
      </c>
    </row>
    <row r="166" spans="1:27" ht="14.5">
      <c r="A166" s="2" t="s">
        <v>434</v>
      </c>
      <c r="B166" s="3">
        <v>41432</v>
      </c>
      <c r="C166" s="2" t="s">
        <v>435</v>
      </c>
      <c r="D166" s="2" t="s">
        <v>436</v>
      </c>
      <c r="E166" s="2" t="s">
        <v>27</v>
      </c>
      <c r="F166" s="2" t="s">
        <v>27</v>
      </c>
      <c r="G166" s="2" t="s">
        <v>28</v>
      </c>
      <c r="H166" s="2" t="s">
        <v>59</v>
      </c>
      <c r="I166" s="2" t="s">
        <v>51</v>
      </c>
      <c r="J166" s="2" t="s">
        <v>35</v>
      </c>
      <c r="K166" s="2" t="s">
        <v>54</v>
      </c>
      <c r="L166" s="2" t="s">
        <v>33</v>
      </c>
      <c r="M166" s="3">
        <v>41439</v>
      </c>
      <c r="N166" s="4">
        <v>196.71300000000002</v>
      </c>
      <c r="O166" s="4">
        <v>457.46800000000002</v>
      </c>
      <c r="P166" s="5">
        <f t="shared" si="10"/>
        <v>1.3255605882681876</v>
      </c>
      <c r="Q166" s="5">
        <v>0.08</v>
      </c>
      <c r="R166" s="6">
        <f t="shared" si="11"/>
        <v>494.06544000000002</v>
      </c>
      <c r="S166" s="7">
        <v>4</v>
      </c>
      <c r="T166" s="8">
        <f t="shared" si="12"/>
        <v>1976.2617600000001</v>
      </c>
      <c r="U166" s="5">
        <v>0.08</v>
      </c>
      <c r="V166" s="9">
        <f t="shared" si="13"/>
        <v>158.10094080000002</v>
      </c>
      <c r="W166" s="4">
        <v>11.42</v>
      </c>
      <c r="X166" s="4">
        <f t="shared" si="14"/>
        <v>1829.5808192000002</v>
      </c>
      <c r="Y166" s="58"/>
      <c r="AA166" t="b">
        <f>AND('Sales Filter'!H166= "BOBBY CHAVEZ", YEAR('Sales Filter'!B166 ) = 2015)</f>
        <v>0</v>
      </c>
    </row>
    <row r="167" spans="1:27" ht="14.5">
      <c r="A167" s="2" t="s">
        <v>437</v>
      </c>
      <c r="B167" s="3">
        <v>41433</v>
      </c>
      <c r="C167" s="2" t="s">
        <v>438</v>
      </c>
      <c r="D167" s="2" t="s">
        <v>439</v>
      </c>
      <c r="E167" s="2" t="s">
        <v>27</v>
      </c>
      <c r="F167" s="2" t="s">
        <v>27</v>
      </c>
      <c r="G167" s="2" t="s">
        <v>40</v>
      </c>
      <c r="H167" s="2" t="s">
        <v>59</v>
      </c>
      <c r="I167" s="2" t="s">
        <v>30</v>
      </c>
      <c r="J167" s="2" t="s">
        <v>35</v>
      </c>
      <c r="K167" s="2" t="s">
        <v>36</v>
      </c>
      <c r="L167" s="2" t="s">
        <v>33</v>
      </c>
      <c r="M167" s="3">
        <v>41442</v>
      </c>
      <c r="N167" s="4">
        <v>2.7720000000000002</v>
      </c>
      <c r="O167" s="4">
        <v>4.4000000000000004</v>
      </c>
      <c r="P167" s="5">
        <f t="shared" si="10"/>
        <v>0.58730158730158732</v>
      </c>
      <c r="Q167" s="5">
        <v>0.08</v>
      </c>
      <c r="R167" s="6">
        <f t="shared" si="11"/>
        <v>4.7520000000000007</v>
      </c>
      <c r="S167" s="7">
        <v>41</v>
      </c>
      <c r="T167" s="8">
        <f t="shared" si="12"/>
        <v>194.83200000000002</v>
      </c>
      <c r="U167" s="5">
        <v>0.09</v>
      </c>
      <c r="V167" s="9">
        <f t="shared" si="13"/>
        <v>17.534880000000001</v>
      </c>
      <c r="W167" s="4">
        <v>1.35</v>
      </c>
      <c r="X167" s="4">
        <f t="shared" si="14"/>
        <v>178.64712</v>
      </c>
      <c r="Y167" s="58"/>
      <c r="AA167" t="b">
        <f>AND('Sales Filter'!H167= "BOBBY CHAVEZ", YEAR('Sales Filter'!B167 ) = 2015)</f>
        <v>0</v>
      </c>
    </row>
    <row r="168" spans="1:27" ht="14.5">
      <c r="A168" s="2" t="s">
        <v>440</v>
      </c>
      <c r="B168" s="3">
        <v>41434</v>
      </c>
      <c r="C168" s="2" t="s">
        <v>441</v>
      </c>
      <c r="D168" s="2" t="s">
        <v>442</v>
      </c>
      <c r="E168" s="2" t="s">
        <v>27</v>
      </c>
      <c r="F168" s="2" t="s">
        <v>27</v>
      </c>
      <c r="G168" s="2" t="s">
        <v>58</v>
      </c>
      <c r="H168" s="2" t="s">
        <v>59</v>
      </c>
      <c r="I168" s="2" t="s">
        <v>42</v>
      </c>
      <c r="J168" s="2" t="s">
        <v>35</v>
      </c>
      <c r="K168" s="2" t="s">
        <v>54</v>
      </c>
      <c r="L168" s="2" t="s">
        <v>33</v>
      </c>
      <c r="M168" s="3">
        <v>41443</v>
      </c>
      <c r="N168" s="4">
        <v>21.812999999999999</v>
      </c>
      <c r="O168" s="4">
        <v>34.078000000000003</v>
      </c>
      <c r="P168" s="5">
        <f t="shared" si="10"/>
        <v>0.56227937468482114</v>
      </c>
      <c r="Q168" s="5">
        <v>0.08</v>
      </c>
      <c r="R168" s="6">
        <f t="shared" si="11"/>
        <v>36.804240000000007</v>
      </c>
      <c r="S168" s="7">
        <v>51</v>
      </c>
      <c r="T168" s="8">
        <f t="shared" si="12"/>
        <v>1877.0162400000004</v>
      </c>
      <c r="U168" s="5">
        <v>9.9999999999999992E-2</v>
      </c>
      <c r="V168" s="9">
        <f t="shared" si="13"/>
        <v>187.70162400000001</v>
      </c>
      <c r="W168" s="4">
        <v>19.560000000000002</v>
      </c>
      <c r="X168" s="4">
        <f t="shared" si="14"/>
        <v>1708.8746160000003</v>
      </c>
      <c r="Y168" s="58"/>
      <c r="AA168" t="b">
        <f>AND('Sales Filter'!H168= "BOBBY CHAVEZ", YEAR('Sales Filter'!B168 ) = 2015)</f>
        <v>0</v>
      </c>
    </row>
    <row r="169" spans="1:27" ht="14.5">
      <c r="A169" s="2" t="s">
        <v>443</v>
      </c>
      <c r="B169" s="3">
        <v>41438</v>
      </c>
      <c r="C169" s="2" t="s">
        <v>444</v>
      </c>
      <c r="D169" s="2" t="s">
        <v>445</v>
      </c>
      <c r="E169" s="2" t="s">
        <v>27</v>
      </c>
      <c r="F169" s="2" t="s">
        <v>27</v>
      </c>
      <c r="G169" s="2" t="s">
        <v>40</v>
      </c>
      <c r="H169" s="2" t="s">
        <v>242</v>
      </c>
      <c r="I169" s="2" t="s">
        <v>30</v>
      </c>
      <c r="J169" s="2" t="s">
        <v>31</v>
      </c>
      <c r="K169" s="2" t="s">
        <v>54</v>
      </c>
      <c r="L169" s="2" t="s">
        <v>33</v>
      </c>
      <c r="M169" s="3">
        <v>41447</v>
      </c>
      <c r="N169" s="4">
        <v>172.15</v>
      </c>
      <c r="O169" s="4">
        <v>331.06700000000006</v>
      </c>
      <c r="P169" s="5">
        <f t="shared" si="10"/>
        <v>0.92313099041533575</v>
      </c>
      <c r="Q169" s="5">
        <v>0.08</v>
      </c>
      <c r="R169" s="6">
        <f t="shared" si="11"/>
        <v>357.55236000000008</v>
      </c>
      <c r="S169" s="7">
        <v>7</v>
      </c>
      <c r="T169" s="8">
        <f t="shared" si="12"/>
        <v>2502.8665200000005</v>
      </c>
      <c r="U169" s="5">
        <v>0.08</v>
      </c>
      <c r="V169" s="9">
        <f t="shared" si="13"/>
        <v>200.22932160000005</v>
      </c>
      <c r="W169" s="4">
        <v>7.2299999999999995</v>
      </c>
      <c r="X169" s="4">
        <f t="shared" si="14"/>
        <v>2309.8671984000007</v>
      </c>
      <c r="Y169" s="58"/>
      <c r="AA169" t="b">
        <f>AND('Sales Filter'!H169= "BOBBY CHAVEZ", YEAR('Sales Filter'!B169 ) = 2015)</f>
        <v>0</v>
      </c>
    </row>
    <row r="170" spans="1:27" ht="14.5">
      <c r="A170" s="2" t="s">
        <v>446</v>
      </c>
      <c r="B170" s="3">
        <v>41438</v>
      </c>
      <c r="C170" s="2" t="s">
        <v>447</v>
      </c>
      <c r="D170" s="2" t="s">
        <v>448</v>
      </c>
      <c r="E170" s="2" t="s">
        <v>48</v>
      </c>
      <c r="F170" s="2" t="s">
        <v>49</v>
      </c>
      <c r="G170" s="2" t="s">
        <v>58</v>
      </c>
      <c r="H170" s="2" t="s">
        <v>50</v>
      </c>
      <c r="I170" s="2" t="s">
        <v>117</v>
      </c>
      <c r="J170" s="2" t="s">
        <v>35</v>
      </c>
      <c r="K170" s="2" t="s">
        <v>36</v>
      </c>
      <c r="L170" s="2" t="s">
        <v>43</v>
      </c>
      <c r="M170" s="3">
        <v>41447</v>
      </c>
      <c r="N170" s="4">
        <v>3.19</v>
      </c>
      <c r="O170" s="4">
        <v>5.2359999999999998</v>
      </c>
      <c r="P170" s="5">
        <f t="shared" si="10"/>
        <v>0.64137931034482754</v>
      </c>
      <c r="Q170" s="5">
        <v>0.08</v>
      </c>
      <c r="R170" s="6">
        <f t="shared" si="11"/>
        <v>5.6548800000000004</v>
      </c>
      <c r="S170" s="7">
        <v>29</v>
      </c>
      <c r="T170" s="8">
        <f t="shared" si="12"/>
        <v>163.99152000000001</v>
      </c>
      <c r="U170" s="5">
        <v>0.08</v>
      </c>
      <c r="V170" s="9">
        <f t="shared" si="13"/>
        <v>13.119321600000001</v>
      </c>
      <c r="W170" s="4">
        <v>0.93</v>
      </c>
      <c r="X170" s="4">
        <f t="shared" si="14"/>
        <v>151.80219840000001</v>
      </c>
      <c r="Y170" s="58"/>
      <c r="AA170" t="b">
        <f>AND('Sales Filter'!H170= "BOBBY CHAVEZ", YEAR('Sales Filter'!B170 ) = 2015)</f>
        <v>0</v>
      </c>
    </row>
    <row r="171" spans="1:27" ht="14.5">
      <c r="A171" s="2" t="s">
        <v>449</v>
      </c>
      <c r="B171" s="3">
        <v>41439</v>
      </c>
      <c r="C171" s="2" t="s">
        <v>450</v>
      </c>
      <c r="D171" s="2" t="s">
        <v>451</v>
      </c>
      <c r="E171" s="2" t="s">
        <v>48</v>
      </c>
      <c r="F171" s="2" t="s">
        <v>49</v>
      </c>
      <c r="G171" s="2" t="s">
        <v>28</v>
      </c>
      <c r="H171" s="2" t="s">
        <v>50</v>
      </c>
      <c r="I171" s="2" t="s">
        <v>42</v>
      </c>
      <c r="J171" s="2" t="s">
        <v>31</v>
      </c>
      <c r="K171" s="2" t="s">
        <v>54</v>
      </c>
      <c r="L171" s="2" t="s">
        <v>33</v>
      </c>
      <c r="M171" s="3">
        <v>41446</v>
      </c>
      <c r="N171" s="4">
        <v>172.15</v>
      </c>
      <c r="O171" s="4">
        <v>331.06700000000006</v>
      </c>
      <c r="P171" s="5">
        <f t="shared" si="10"/>
        <v>0.92313099041533575</v>
      </c>
      <c r="Q171" s="5">
        <v>0.08</v>
      </c>
      <c r="R171" s="6">
        <f t="shared" si="11"/>
        <v>357.55236000000008</v>
      </c>
      <c r="S171" s="7">
        <v>3</v>
      </c>
      <c r="T171" s="8">
        <f t="shared" si="12"/>
        <v>1072.6570800000002</v>
      </c>
      <c r="U171" s="5">
        <v>6.9999999999999993E-2</v>
      </c>
      <c r="V171" s="9">
        <f t="shared" si="13"/>
        <v>75.085995600000004</v>
      </c>
      <c r="W171" s="4">
        <v>7.2299999999999995</v>
      </c>
      <c r="X171" s="4">
        <f t="shared" si="14"/>
        <v>1004.8010844000001</v>
      </c>
      <c r="Y171" s="58"/>
      <c r="AA171" t="b">
        <f>AND('Sales Filter'!H171= "BOBBY CHAVEZ", YEAR('Sales Filter'!B171 ) = 2015)</f>
        <v>0</v>
      </c>
    </row>
    <row r="172" spans="1:27" ht="14.5">
      <c r="A172" s="2" t="s">
        <v>452</v>
      </c>
      <c r="B172" s="3">
        <v>41443</v>
      </c>
      <c r="C172" s="2" t="s">
        <v>295</v>
      </c>
      <c r="D172" s="2" t="s">
        <v>296</v>
      </c>
      <c r="E172" s="2" t="s">
        <v>27</v>
      </c>
      <c r="F172" s="2" t="s">
        <v>27</v>
      </c>
      <c r="G172" s="2" t="s">
        <v>40</v>
      </c>
      <c r="H172" s="2" t="s">
        <v>233</v>
      </c>
      <c r="I172" s="2" t="s">
        <v>30</v>
      </c>
      <c r="J172" s="2" t="s">
        <v>35</v>
      </c>
      <c r="K172" s="2" t="s">
        <v>36</v>
      </c>
      <c r="L172" s="2" t="s">
        <v>33</v>
      </c>
      <c r="M172" s="3">
        <v>41451</v>
      </c>
      <c r="N172" s="4">
        <v>2.5190000000000001</v>
      </c>
      <c r="O172" s="4">
        <v>3.9380000000000006</v>
      </c>
      <c r="P172" s="5">
        <f t="shared" si="10"/>
        <v>0.56331877729257662</v>
      </c>
      <c r="Q172" s="5">
        <v>0.08</v>
      </c>
      <c r="R172" s="6">
        <f t="shared" si="11"/>
        <v>4.2530400000000013</v>
      </c>
      <c r="S172" s="7">
        <v>12</v>
      </c>
      <c r="T172" s="8">
        <f t="shared" si="12"/>
        <v>51.036480000000012</v>
      </c>
      <c r="U172" s="5">
        <v>6.0000000000000005E-2</v>
      </c>
      <c r="V172" s="9">
        <f t="shared" si="13"/>
        <v>3.0621888000000008</v>
      </c>
      <c r="W172" s="4">
        <v>1.68</v>
      </c>
      <c r="X172" s="4">
        <f t="shared" si="14"/>
        <v>49.65429120000001</v>
      </c>
      <c r="Y172" s="58"/>
      <c r="AA172" t="b">
        <f>AND('Sales Filter'!H172= "BOBBY CHAVEZ", YEAR('Sales Filter'!B172 ) = 2015)</f>
        <v>0</v>
      </c>
    </row>
    <row r="173" spans="1:27" ht="14.5">
      <c r="A173" s="2" t="s">
        <v>453</v>
      </c>
      <c r="B173" s="3">
        <v>41444</v>
      </c>
      <c r="C173" s="2" t="s">
        <v>454</v>
      </c>
      <c r="D173" s="2" t="s">
        <v>455</v>
      </c>
      <c r="E173" s="2" t="s">
        <v>27</v>
      </c>
      <c r="F173" s="2" t="s">
        <v>27</v>
      </c>
      <c r="G173" s="2" t="s">
        <v>28</v>
      </c>
      <c r="H173" s="2" t="s">
        <v>29</v>
      </c>
      <c r="I173" s="2" t="s">
        <v>30</v>
      </c>
      <c r="J173" s="2" t="s">
        <v>35</v>
      </c>
      <c r="K173" s="2" t="s">
        <v>54</v>
      </c>
      <c r="L173" s="2" t="s">
        <v>33</v>
      </c>
      <c r="M173" s="3">
        <v>41452</v>
      </c>
      <c r="N173" s="4">
        <v>109.32900000000001</v>
      </c>
      <c r="O173" s="4">
        <v>179.22300000000001</v>
      </c>
      <c r="P173" s="5">
        <f t="shared" si="10"/>
        <v>0.63929972834289162</v>
      </c>
      <c r="Q173" s="5">
        <v>0.08</v>
      </c>
      <c r="R173" s="6">
        <f t="shared" si="11"/>
        <v>193.56084000000001</v>
      </c>
      <c r="S173" s="7">
        <v>9</v>
      </c>
      <c r="T173" s="8">
        <f t="shared" si="12"/>
        <v>1742.0475600000002</v>
      </c>
      <c r="U173" s="5">
        <v>0.04</v>
      </c>
      <c r="V173" s="9">
        <f t="shared" si="13"/>
        <v>69.681902400000013</v>
      </c>
      <c r="W173" s="4">
        <v>20.04</v>
      </c>
      <c r="X173" s="4">
        <f t="shared" si="14"/>
        <v>1692.4056576000003</v>
      </c>
      <c r="Y173" s="58"/>
      <c r="AA173" t="b">
        <f>AND('Sales Filter'!H173= "BOBBY CHAVEZ", YEAR('Sales Filter'!B173 ) = 2015)</f>
        <v>0</v>
      </c>
    </row>
    <row r="174" spans="1:27" ht="14.5">
      <c r="A174" s="2" t="s">
        <v>456</v>
      </c>
      <c r="B174" s="3">
        <v>41444</v>
      </c>
      <c r="C174" s="2" t="s">
        <v>457</v>
      </c>
      <c r="D174" s="2" t="s">
        <v>458</v>
      </c>
      <c r="E174" s="2" t="s">
        <v>48</v>
      </c>
      <c r="F174" s="2" t="s">
        <v>49</v>
      </c>
      <c r="G174" s="2" t="s">
        <v>40</v>
      </c>
      <c r="H174" s="2" t="s">
        <v>50</v>
      </c>
      <c r="I174" s="2" t="s">
        <v>117</v>
      </c>
      <c r="J174" s="2" t="s">
        <v>35</v>
      </c>
      <c r="K174" s="2" t="s">
        <v>36</v>
      </c>
      <c r="L174" s="2" t="s">
        <v>43</v>
      </c>
      <c r="M174" s="3">
        <v>41453</v>
      </c>
      <c r="N174" s="4">
        <v>1.7600000000000002</v>
      </c>
      <c r="O174" s="4">
        <v>2.8820000000000006</v>
      </c>
      <c r="P174" s="5">
        <f t="shared" si="10"/>
        <v>0.63750000000000007</v>
      </c>
      <c r="Q174" s="5">
        <v>0.08</v>
      </c>
      <c r="R174" s="6">
        <f t="shared" si="11"/>
        <v>3.1125600000000007</v>
      </c>
      <c r="S174" s="7">
        <v>36</v>
      </c>
      <c r="T174" s="8">
        <f t="shared" si="12"/>
        <v>112.05216000000003</v>
      </c>
      <c r="U174" s="5">
        <v>0.09</v>
      </c>
      <c r="V174" s="9">
        <f t="shared" si="13"/>
        <v>10.084694400000002</v>
      </c>
      <c r="W174" s="4">
        <v>0.85000000000000009</v>
      </c>
      <c r="X174" s="4">
        <f t="shared" si="14"/>
        <v>102.81746560000002</v>
      </c>
      <c r="Y174" s="58"/>
      <c r="AA174" t="b">
        <f>AND('Sales Filter'!H174= "BOBBY CHAVEZ", YEAR('Sales Filter'!B174 ) = 2015)</f>
        <v>0</v>
      </c>
    </row>
    <row r="175" spans="1:27" ht="14.5">
      <c r="A175" s="2" t="s">
        <v>459</v>
      </c>
      <c r="B175" s="3">
        <v>41447</v>
      </c>
      <c r="C175" s="2" t="s">
        <v>460</v>
      </c>
      <c r="D175" s="2" t="s">
        <v>461</v>
      </c>
      <c r="E175" s="2" t="s">
        <v>27</v>
      </c>
      <c r="F175" s="2" t="s">
        <v>27</v>
      </c>
      <c r="G175" s="2" t="s">
        <v>28</v>
      </c>
      <c r="H175" s="2" t="s">
        <v>242</v>
      </c>
      <c r="I175" s="2" t="s">
        <v>117</v>
      </c>
      <c r="J175" s="2" t="s">
        <v>35</v>
      </c>
      <c r="K175" s="2" t="s">
        <v>54</v>
      </c>
      <c r="L175" s="2" t="s">
        <v>33</v>
      </c>
      <c r="M175" s="3">
        <v>41455</v>
      </c>
      <c r="N175" s="4">
        <v>3.74</v>
      </c>
      <c r="O175" s="4">
        <v>5.9400000000000013</v>
      </c>
      <c r="P175" s="5">
        <f t="shared" si="10"/>
        <v>0.5882352941176473</v>
      </c>
      <c r="Q175" s="5">
        <v>0.08</v>
      </c>
      <c r="R175" s="6">
        <f t="shared" si="11"/>
        <v>6.4152000000000022</v>
      </c>
      <c r="S175" s="7">
        <v>27</v>
      </c>
      <c r="T175" s="8">
        <f t="shared" si="12"/>
        <v>173.21040000000005</v>
      </c>
      <c r="U175" s="5">
        <v>9.9999999999999992E-2</v>
      </c>
      <c r="V175" s="9">
        <f t="shared" si="13"/>
        <v>17.321040000000004</v>
      </c>
      <c r="W175" s="4">
        <v>7.83</v>
      </c>
      <c r="X175" s="4">
        <f t="shared" si="14"/>
        <v>163.71936000000005</v>
      </c>
      <c r="Y175" s="58"/>
      <c r="AA175" t="b">
        <f>AND('Sales Filter'!H175= "BOBBY CHAVEZ", YEAR('Sales Filter'!B175 ) = 2015)</f>
        <v>0</v>
      </c>
    </row>
    <row r="176" spans="1:27" ht="14.5">
      <c r="A176" s="2" t="s">
        <v>462</v>
      </c>
      <c r="B176" s="3">
        <v>41448</v>
      </c>
      <c r="C176" s="2" t="s">
        <v>463</v>
      </c>
      <c r="D176" s="2" t="s">
        <v>464</v>
      </c>
      <c r="E176" s="2" t="s">
        <v>27</v>
      </c>
      <c r="F176" s="2" t="s">
        <v>27</v>
      </c>
      <c r="G176" s="2" t="s">
        <v>79</v>
      </c>
      <c r="H176" s="2" t="s">
        <v>29</v>
      </c>
      <c r="I176" s="2" t="s">
        <v>117</v>
      </c>
      <c r="J176" s="2" t="s">
        <v>35</v>
      </c>
      <c r="K176" s="2" t="s">
        <v>36</v>
      </c>
      <c r="L176" s="2" t="s">
        <v>33</v>
      </c>
      <c r="M176" s="3">
        <v>41456</v>
      </c>
      <c r="N176" s="4">
        <v>12.221</v>
      </c>
      <c r="O176" s="4">
        <v>21.824000000000002</v>
      </c>
      <c r="P176" s="5">
        <f t="shared" si="10"/>
        <v>0.78577857785778593</v>
      </c>
      <c r="Q176" s="5">
        <v>0.08</v>
      </c>
      <c r="R176" s="6">
        <f t="shared" si="11"/>
        <v>23.569920000000003</v>
      </c>
      <c r="S176" s="7">
        <v>28</v>
      </c>
      <c r="T176" s="8">
        <f t="shared" si="12"/>
        <v>659.95776000000012</v>
      </c>
      <c r="U176" s="5">
        <v>0.08</v>
      </c>
      <c r="V176" s="9">
        <f t="shared" si="13"/>
        <v>52.796620800000014</v>
      </c>
      <c r="W176" s="4">
        <v>4.1499999999999995</v>
      </c>
      <c r="X176" s="4">
        <f t="shared" si="14"/>
        <v>611.31113920000007</v>
      </c>
      <c r="Y176" s="58"/>
      <c r="AA176" t="b">
        <f>AND('Sales Filter'!H176= "BOBBY CHAVEZ", YEAR('Sales Filter'!B176 ) = 2015)</f>
        <v>0</v>
      </c>
    </row>
    <row r="177" spans="1:27" ht="14.5">
      <c r="A177" s="2" t="s">
        <v>465</v>
      </c>
      <c r="B177" s="3">
        <v>41449</v>
      </c>
      <c r="C177" s="2" t="s">
        <v>376</v>
      </c>
      <c r="D177" s="2" t="s">
        <v>377</v>
      </c>
      <c r="E177" s="2" t="s">
        <v>27</v>
      </c>
      <c r="F177" s="2" t="s">
        <v>27</v>
      </c>
      <c r="G177" s="2" t="s">
        <v>28</v>
      </c>
      <c r="H177" s="2" t="s">
        <v>112</v>
      </c>
      <c r="I177" s="2" t="s">
        <v>60</v>
      </c>
      <c r="J177" s="2" t="s">
        <v>35</v>
      </c>
      <c r="K177" s="2" t="s">
        <v>36</v>
      </c>
      <c r="L177" s="2" t="s">
        <v>33</v>
      </c>
      <c r="M177" s="3">
        <v>41457</v>
      </c>
      <c r="N177" s="4">
        <v>2.0020000000000002</v>
      </c>
      <c r="O177" s="4">
        <v>3.278</v>
      </c>
      <c r="P177" s="5">
        <f t="shared" si="10"/>
        <v>0.63736263736263721</v>
      </c>
      <c r="Q177" s="5">
        <v>0.08</v>
      </c>
      <c r="R177" s="6">
        <f t="shared" si="11"/>
        <v>3.5402400000000003</v>
      </c>
      <c r="S177" s="7">
        <v>5</v>
      </c>
      <c r="T177" s="8">
        <f t="shared" si="12"/>
        <v>17.7012</v>
      </c>
      <c r="U177" s="5">
        <v>9.9999999999999992E-2</v>
      </c>
      <c r="V177" s="9">
        <f t="shared" si="13"/>
        <v>1.7701199999999999</v>
      </c>
      <c r="W177" s="4">
        <v>1.6300000000000001</v>
      </c>
      <c r="X177" s="4">
        <f t="shared" si="14"/>
        <v>17.56108</v>
      </c>
      <c r="Y177" s="58"/>
      <c r="AA177" t="b">
        <f>AND('Sales Filter'!H177= "BOBBY CHAVEZ", YEAR('Sales Filter'!B177 ) = 2015)</f>
        <v>0</v>
      </c>
    </row>
    <row r="178" spans="1:27" ht="14.5">
      <c r="A178" s="2" t="s">
        <v>466</v>
      </c>
      <c r="B178" s="3">
        <v>41452</v>
      </c>
      <c r="C178" s="2" t="s">
        <v>467</v>
      </c>
      <c r="D178" s="2" t="s">
        <v>468</v>
      </c>
      <c r="E178" s="2" t="s">
        <v>48</v>
      </c>
      <c r="F178" s="2" t="s">
        <v>49</v>
      </c>
      <c r="G178" s="2" t="s">
        <v>79</v>
      </c>
      <c r="H178" s="2" t="s">
        <v>70</v>
      </c>
      <c r="I178" s="2" t="s">
        <v>30</v>
      </c>
      <c r="J178" s="2" t="s">
        <v>35</v>
      </c>
      <c r="K178" s="2" t="s">
        <v>54</v>
      </c>
      <c r="L178" s="2" t="s">
        <v>33</v>
      </c>
      <c r="M178" s="3">
        <v>41461</v>
      </c>
      <c r="N178" s="4">
        <v>1.4630000000000003</v>
      </c>
      <c r="O178" s="4">
        <v>2.2880000000000003</v>
      </c>
      <c r="P178" s="5">
        <f t="shared" si="10"/>
        <v>0.56390977443609003</v>
      </c>
      <c r="Q178" s="5">
        <v>0.08</v>
      </c>
      <c r="R178" s="6">
        <f t="shared" si="11"/>
        <v>2.4710400000000003</v>
      </c>
      <c r="S178" s="7">
        <v>46</v>
      </c>
      <c r="T178" s="8">
        <f t="shared" si="12"/>
        <v>113.66784000000001</v>
      </c>
      <c r="U178" s="5">
        <v>0.05</v>
      </c>
      <c r="V178" s="9">
        <f t="shared" si="13"/>
        <v>5.6833920000000013</v>
      </c>
      <c r="W178" s="4">
        <v>1.54</v>
      </c>
      <c r="X178" s="4">
        <f t="shared" si="14"/>
        <v>109.52444800000002</v>
      </c>
      <c r="Y178" s="58"/>
      <c r="AA178" t="b">
        <f>AND('Sales Filter'!H178= "BOBBY CHAVEZ", YEAR('Sales Filter'!B178 ) = 2015)</f>
        <v>0</v>
      </c>
    </row>
    <row r="179" spans="1:27" ht="14.5">
      <c r="A179" s="2" t="s">
        <v>469</v>
      </c>
      <c r="B179" s="3">
        <v>41452</v>
      </c>
      <c r="C179" s="2" t="s">
        <v>470</v>
      </c>
      <c r="D179" s="2" t="s">
        <v>471</v>
      </c>
      <c r="E179" s="2" t="s">
        <v>27</v>
      </c>
      <c r="F179" s="2" t="s">
        <v>27</v>
      </c>
      <c r="G179" s="2" t="s">
        <v>40</v>
      </c>
      <c r="H179" s="2" t="s">
        <v>242</v>
      </c>
      <c r="I179" s="2" t="s">
        <v>51</v>
      </c>
      <c r="J179" s="2" t="s">
        <v>31</v>
      </c>
      <c r="K179" s="2" t="s">
        <v>52</v>
      </c>
      <c r="L179" s="2" t="s">
        <v>33</v>
      </c>
      <c r="M179" s="3">
        <v>41461</v>
      </c>
      <c r="N179" s="4">
        <v>8.7119999999999997</v>
      </c>
      <c r="O179" s="4">
        <v>14.289000000000001</v>
      </c>
      <c r="P179" s="5">
        <f t="shared" si="10"/>
        <v>0.64015151515151536</v>
      </c>
      <c r="Q179" s="5">
        <v>0.08</v>
      </c>
      <c r="R179" s="6">
        <f t="shared" si="11"/>
        <v>15.432120000000003</v>
      </c>
      <c r="S179" s="7">
        <v>51</v>
      </c>
      <c r="T179" s="8">
        <f t="shared" si="12"/>
        <v>787.03812000000016</v>
      </c>
      <c r="U179" s="5">
        <v>0.08</v>
      </c>
      <c r="V179" s="9">
        <f t="shared" si="13"/>
        <v>62.963049600000012</v>
      </c>
      <c r="W179" s="4">
        <v>9.49</v>
      </c>
      <c r="X179" s="4">
        <f t="shared" si="14"/>
        <v>733.5650704000002</v>
      </c>
      <c r="Y179" s="58"/>
      <c r="AA179" t="b">
        <f>AND('Sales Filter'!H179= "BOBBY CHAVEZ", YEAR('Sales Filter'!B179 ) = 2015)</f>
        <v>0</v>
      </c>
    </row>
    <row r="180" spans="1:27" ht="14.5">
      <c r="A180" s="2" t="s">
        <v>472</v>
      </c>
      <c r="B180" s="3">
        <v>41453</v>
      </c>
      <c r="C180" s="2" t="s">
        <v>473</v>
      </c>
      <c r="D180" s="2" t="s">
        <v>474</v>
      </c>
      <c r="E180" s="2" t="s">
        <v>27</v>
      </c>
      <c r="F180" s="2" t="s">
        <v>27</v>
      </c>
      <c r="G180" s="2" t="s">
        <v>40</v>
      </c>
      <c r="H180" s="2" t="s">
        <v>59</v>
      </c>
      <c r="I180" s="2" t="s">
        <v>42</v>
      </c>
      <c r="J180" s="2" t="s">
        <v>31</v>
      </c>
      <c r="K180" s="2" t="s">
        <v>54</v>
      </c>
      <c r="L180" s="2" t="s">
        <v>33</v>
      </c>
      <c r="M180" s="3">
        <v>41464</v>
      </c>
      <c r="N180" s="4">
        <v>7.0289999999999999</v>
      </c>
      <c r="O180" s="4">
        <v>21.978000000000002</v>
      </c>
      <c r="P180" s="5">
        <f t="shared" si="10"/>
        <v>2.126760563380282</v>
      </c>
      <c r="Q180" s="5">
        <v>0.08</v>
      </c>
      <c r="R180" s="6">
        <f t="shared" si="11"/>
        <v>23.736240000000002</v>
      </c>
      <c r="S180" s="7">
        <v>21</v>
      </c>
      <c r="T180" s="8">
        <f t="shared" si="12"/>
        <v>498.46104000000003</v>
      </c>
      <c r="U180" s="5">
        <v>0.09</v>
      </c>
      <c r="V180" s="9">
        <f t="shared" si="13"/>
        <v>44.861493600000003</v>
      </c>
      <c r="W180" s="4">
        <v>4.05</v>
      </c>
      <c r="X180" s="4">
        <f t="shared" si="14"/>
        <v>457.64954640000002</v>
      </c>
      <c r="Y180" s="58"/>
      <c r="AA180" t="b">
        <f>AND('Sales Filter'!H180= "BOBBY CHAVEZ", YEAR('Sales Filter'!B180 ) = 2015)</f>
        <v>0</v>
      </c>
    </row>
    <row r="181" spans="1:27" ht="14.5">
      <c r="A181" s="2" t="s">
        <v>475</v>
      </c>
      <c r="B181" s="3">
        <v>41455</v>
      </c>
      <c r="C181" s="2" t="s">
        <v>476</v>
      </c>
      <c r="D181" s="2" t="s">
        <v>477</v>
      </c>
      <c r="E181" s="2" t="s">
        <v>27</v>
      </c>
      <c r="F181" s="2" t="s">
        <v>27</v>
      </c>
      <c r="G181" s="2" t="s">
        <v>58</v>
      </c>
      <c r="H181" s="2" t="s">
        <v>41</v>
      </c>
      <c r="I181" s="2" t="s">
        <v>117</v>
      </c>
      <c r="J181" s="2" t="s">
        <v>31</v>
      </c>
      <c r="K181" s="2" t="s">
        <v>32</v>
      </c>
      <c r="L181" s="2" t="s">
        <v>43</v>
      </c>
      <c r="M181" s="3">
        <v>41463</v>
      </c>
      <c r="N181" s="4">
        <v>2.0570000000000004</v>
      </c>
      <c r="O181" s="4">
        <v>8.9320000000000004</v>
      </c>
      <c r="P181" s="5">
        <f t="shared" si="10"/>
        <v>3.3422459893048124</v>
      </c>
      <c r="Q181" s="5">
        <v>0.08</v>
      </c>
      <c r="R181" s="6">
        <f t="shared" si="11"/>
        <v>9.6465600000000009</v>
      </c>
      <c r="S181" s="7">
        <v>34</v>
      </c>
      <c r="T181" s="8">
        <f t="shared" si="12"/>
        <v>327.98304000000002</v>
      </c>
      <c r="U181" s="5">
        <v>0.09</v>
      </c>
      <c r="V181" s="9">
        <f t="shared" si="13"/>
        <v>29.5184736</v>
      </c>
      <c r="W181" s="4">
        <v>2.88</v>
      </c>
      <c r="X181" s="4">
        <f t="shared" si="14"/>
        <v>301.34456640000002</v>
      </c>
      <c r="Y181" s="58"/>
      <c r="AA181" t="b">
        <f>AND('Sales Filter'!H181= "BOBBY CHAVEZ", YEAR('Sales Filter'!B181 ) = 2015)</f>
        <v>0</v>
      </c>
    </row>
    <row r="182" spans="1:27" ht="14.5">
      <c r="A182" s="2" t="s">
        <v>478</v>
      </c>
      <c r="B182" s="3">
        <v>41456</v>
      </c>
      <c r="C182" s="2" t="s">
        <v>479</v>
      </c>
      <c r="D182" s="2" t="s">
        <v>480</v>
      </c>
      <c r="E182" s="2" t="s">
        <v>48</v>
      </c>
      <c r="F182" s="2" t="s">
        <v>49</v>
      </c>
      <c r="G182" s="2" t="s">
        <v>79</v>
      </c>
      <c r="H182" s="2" t="s">
        <v>50</v>
      </c>
      <c r="I182" s="2" t="s">
        <v>117</v>
      </c>
      <c r="J182" s="2" t="s">
        <v>35</v>
      </c>
      <c r="K182" s="2" t="s">
        <v>54</v>
      </c>
      <c r="L182" s="2" t="s">
        <v>33</v>
      </c>
      <c r="M182" s="3">
        <v>41465</v>
      </c>
      <c r="N182" s="4">
        <v>2.1779999999999999</v>
      </c>
      <c r="O182" s="4">
        <v>3.4650000000000003</v>
      </c>
      <c r="P182" s="5">
        <f t="shared" si="10"/>
        <v>0.59090909090909105</v>
      </c>
      <c r="Q182" s="5">
        <v>0.08</v>
      </c>
      <c r="R182" s="6">
        <f t="shared" si="11"/>
        <v>3.7422000000000004</v>
      </c>
      <c r="S182" s="7">
        <v>25</v>
      </c>
      <c r="T182" s="8">
        <f t="shared" si="12"/>
        <v>93.555000000000007</v>
      </c>
      <c r="U182" s="5">
        <v>0.02</v>
      </c>
      <c r="V182" s="9">
        <f t="shared" si="13"/>
        <v>1.8711000000000002</v>
      </c>
      <c r="W182" s="4">
        <v>0.54</v>
      </c>
      <c r="X182" s="4">
        <f t="shared" si="14"/>
        <v>92.223900000000015</v>
      </c>
      <c r="Y182" s="58"/>
      <c r="AA182" t="b">
        <f>AND('Sales Filter'!H182= "BOBBY CHAVEZ", YEAR('Sales Filter'!B182 ) = 2015)</f>
        <v>0</v>
      </c>
    </row>
    <row r="183" spans="1:27" ht="14.5">
      <c r="A183" s="2" t="s">
        <v>481</v>
      </c>
      <c r="B183" s="3">
        <v>41456</v>
      </c>
      <c r="C183" s="2" t="s">
        <v>482</v>
      </c>
      <c r="D183" s="2" t="s">
        <v>483</v>
      </c>
      <c r="E183" s="2" t="s">
        <v>27</v>
      </c>
      <c r="F183" s="2" t="s">
        <v>27</v>
      </c>
      <c r="G183" s="2" t="s">
        <v>28</v>
      </c>
      <c r="H183" s="2" t="s">
        <v>29</v>
      </c>
      <c r="I183" s="2" t="s">
        <v>51</v>
      </c>
      <c r="J183" s="2" t="s">
        <v>35</v>
      </c>
      <c r="K183" s="2" t="s">
        <v>54</v>
      </c>
      <c r="L183" s="2" t="s">
        <v>33</v>
      </c>
      <c r="M183" s="3">
        <v>41465</v>
      </c>
      <c r="N183" s="4">
        <v>18.535000000000004</v>
      </c>
      <c r="O183" s="4">
        <v>29.898000000000003</v>
      </c>
      <c r="P183" s="5">
        <f t="shared" si="10"/>
        <v>0.61305637982195826</v>
      </c>
      <c r="Q183" s="5">
        <v>0.08</v>
      </c>
      <c r="R183" s="6">
        <f t="shared" si="11"/>
        <v>32.289840000000005</v>
      </c>
      <c r="S183" s="7">
        <v>36</v>
      </c>
      <c r="T183" s="8">
        <f t="shared" si="12"/>
        <v>1162.4342400000003</v>
      </c>
      <c r="U183" s="5">
        <v>0.11</v>
      </c>
      <c r="V183" s="9">
        <f t="shared" si="13"/>
        <v>127.86776640000004</v>
      </c>
      <c r="W183" s="4">
        <v>8.2800000000000011</v>
      </c>
      <c r="X183" s="4">
        <f t="shared" si="14"/>
        <v>1042.8464736000003</v>
      </c>
      <c r="Y183" s="58"/>
      <c r="AA183" t="b">
        <f>AND('Sales Filter'!H183= "BOBBY CHAVEZ", YEAR('Sales Filter'!B183 ) = 2015)</f>
        <v>0</v>
      </c>
    </row>
    <row r="184" spans="1:27" ht="14.5">
      <c r="A184" s="2" t="s">
        <v>484</v>
      </c>
      <c r="B184" s="3">
        <v>41457</v>
      </c>
      <c r="C184" s="2" t="s">
        <v>485</v>
      </c>
      <c r="D184" s="2" t="s">
        <v>486</v>
      </c>
      <c r="E184" s="2" t="s">
        <v>48</v>
      </c>
      <c r="F184" s="2" t="s">
        <v>49</v>
      </c>
      <c r="G184" s="2" t="s">
        <v>40</v>
      </c>
      <c r="H184" s="2" t="s">
        <v>50</v>
      </c>
      <c r="I184" s="2" t="s">
        <v>60</v>
      </c>
      <c r="J184" s="2" t="s">
        <v>35</v>
      </c>
      <c r="K184" s="2" t="s">
        <v>36</v>
      </c>
      <c r="L184" s="2" t="s">
        <v>33</v>
      </c>
      <c r="M184" s="3">
        <v>41465</v>
      </c>
      <c r="N184" s="4">
        <v>1.7600000000000002</v>
      </c>
      <c r="O184" s="4">
        <v>2.8820000000000006</v>
      </c>
      <c r="P184" s="5">
        <f t="shared" si="10"/>
        <v>0.63750000000000007</v>
      </c>
      <c r="Q184" s="5">
        <v>0.08</v>
      </c>
      <c r="R184" s="6">
        <f t="shared" si="11"/>
        <v>3.1125600000000007</v>
      </c>
      <c r="S184" s="7">
        <v>23</v>
      </c>
      <c r="T184" s="8">
        <f t="shared" si="12"/>
        <v>71.588880000000017</v>
      </c>
      <c r="U184" s="5">
        <v>6.0000000000000005E-2</v>
      </c>
      <c r="V184" s="9">
        <f t="shared" si="13"/>
        <v>4.2953328000000015</v>
      </c>
      <c r="W184" s="4">
        <v>0.85000000000000009</v>
      </c>
      <c r="X184" s="4">
        <f t="shared" si="14"/>
        <v>68.143547200000015</v>
      </c>
      <c r="Y184" s="58"/>
      <c r="AA184" t="b">
        <f>AND('Sales Filter'!H184= "BOBBY CHAVEZ", YEAR('Sales Filter'!B184 ) = 2015)</f>
        <v>0</v>
      </c>
    </row>
    <row r="185" spans="1:27" ht="14.5">
      <c r="A185" s="2" t="s">
        <v>487</v>
      </c>
      <c r="B185" s="3">
        <v>41459</v>
      </c>
      <c r="C185" s="2" t="s">
        <v>295</v>
      </c>
      <c r="D185" s="2" t="s">
        <v>296</v>
      </c>
      <c r="E185" s="2" t="s">
        <v>27</v>
      </c>
      <c r="F185" s="2" t="s">
        <v>27</v>
      </c>
      <c r="G185" s="2" t="s">
        <v>40</v>
      </c>
      <c r="H185" s="2" t="s">
        <v>233</v>
      </c>
      <c r="I185" s="2" t="s">
        <v>30</v>
      </c>
      <c r="J185" s="2" t="s">
        <v>35</v>
      </c>
      <c r="K185" s="2" t="s">
        <v>54</v>
      </c>
      <c r="L185" s="2" t="s">
        <v>33</v>
      </c>
      <c r="M185" s="3">
        <v>41466</v>
      </c>
      <c r="N185" s="4">
        <v>23.716000000000001</v>
      </c>
      <c r="O185" s="4">
        <v>39.533999999999999</v>
      </c>
      <c r="P185" s="5">
        <f t="shared" si="10"/>
        <v>0.66697588126159546</v>
      </c>
      <c r="Q185" s="5">
        <v>0.08</v>
      </c>
      <c r="R185" s="6">
        <f t="shared" si="11"/>
        <v>42.696719999999999</v>
      </c>
      <c r="S185" s="7">
        <v>30</v>
      </c>
      <c r="T185" s="8">
        <f t="shared" si="12"/>
        <v>1280.9015999999999</v>
      </c>
      <c r="U185" s="5">
        <v>0.02</v>
      </c>
      <c r="V185" s="9">
        <f t="shared" si="13"/>
        <v>25.618031999999999</v>
      </c>
      <c r="W185" s="4">
        <v>6.71</v>
      </c>
      <c r="X185" s="4">
        <f t="shared" si="14"/>
        <v>1261.9935679999999</v>
      </c>
      <c r="Y185" s="58"/>
      <c r="AA185" t="b">
        <f>AND('Sales Filter'!H185= "BOBBY CHAVEZ", YEAR('Sales Filter'!B185 ) = 2015)</f>
        <v>0</v>
      </c>
    </row>
    <row r="186" spans="1:27" ht="14.5">
      <c r="A186" s="2" t="s">
        <v>488</v>
      </c>
      <c r="B186" s="3">
        <v>41463</v>
      </c>
      <c r="C186" s="2" t="s">
        <v>489</v>
      </c>
      <c r="D186" s="2" t="s">
        <v>490</v>
      </c>
      <c r="E186" s="2" t="s">
        <v>27</v>
      </c>
      <c r="F186" s="2" t="s">
        <v>27</v>
      </c>
      <c r="G186" s="2" t="s">
        <v>28</v>
      </c>
      <c r="H186" s="2" t="s">
        <v>233</v>
      </c>
      <c r="I186" s="2" t="s">
        <v>60</v>
      </c>
      <c r="J186" s="2" t="s">
        <v>35</v>
      </c>
      <c r="K186" s="2" t="s">
        <v>54</v>
      </c>
      <c r="L186" s="2" t="s">
        <v>33</v>
      </c>
      <c r="M186" s="3">
        <v>41470</v>
      </c>
      <c r="N186" s="4">
        <v>3.0140000000000007</v>
      </c>
      <c r="O186" s="4">
        <v>4.9390000000000009</v>
      </c>
      <c r="P186" s="5">
        <f t="shared" si="10"/>
        <v>0.63868613138686126</v>
      </c>
      <c r="Q186" s="5">
        <v>0.08</v>
      </c>
      <c r="R186" s="6">
        <f t="shared" si="11"/>
        <v>5.3341200000000013</v>
      </c>
      <c r="S186" s="7">
        <v>13</v>
      </c>
      <c r="T186" s="8">
        <f t="shared" si="12"/>
        <v>69.343560000000011</v>
      </c>
      <c r="U186" s="5">
        <v>0.09</v>
      </c>
      <c r="V186" s="9">
        <f t="shared" si="13"/>
        <v>6.2409204000000011</v>
      </c>
      <c r="W186" s="4">
        <v>1.54</v>
      </c>
      <c r="X186" s="4">
        <f t="shared" si="14"/>
        <v>64.64263960000001</v>
      </c>
      <c r="Y186" s="58"/>
      <c r="AA186" t="b">
        <f>AND('Sales Filter'!H186= "BOBBY CHAVEZ", YEAR('Sales Filter'!B186 ) = 2015)</f>
        <v>0</v>
      </c>
    </row>
    <row r="187" spans="1:27" ht="14.5">
      <c r="A187" s="2" t="s">
        <v>491</v>
      </c>
      <c r="B187" s="3">
        <v>41463</v>
      </c>
      <c r="C187" s="2" t="s">
        <v>310</v>
      </c>
      <c r="D187" s="2" t="s">
        <v>311</v>
      </c>
      <c r="E187" s="2" t="s">
        <v>48</v>
      </c>
      <c r="F187" s="2" t="s">
        <v>49</v>
      </c>
      <c r="G187" s="2" t="s">
        <v>28</v>
      </c>
      <c r="H187" s="2" t="s">
        <v>50</v>
      </c>
      <c r="I187" s="2" t="s">
        <v>51</v>
      </c>
      <c r="J187" s="2" t="s">
        <v>35</v>
      </c>
      <c r="K187" s="2" t="s">
        <v>36</v>
      </c>
      <c r="L187" s="2" t="s">
        <v>33</v>
      </c>
      <c r="M187" s="3">
        <v>41473</v>
      </c>
      <c r="N187" s="4">
        <v>4.8070000000000004</v>
      </c>
      <c r="O187" s="4">
        <v>10.021000000000001</v>
      </c>
      <c r="P187" s="5">
        <f t="shared" si="10"/>
        <v>1.0846681922196797</v>
      </c>
      <c r="Q187" s="5">
        <v>0.08</v>
      </c>
      <c r="R187" s="6">
        <f t="shared" si="11"/>
        <v>10.822680000000002</v>
      </c>
      <c r="S187" s="7">
        <v>8</v>
      </c>
      <c r="T187" s="8">
        <f t="shared" si="12"/>
        <v>86.581440000000015</v>
      </c>
      <c r="U187" s="5">
        <v>0.05</v>
      </c>
      <c r="V187" s="9">
        <f t="shared" si="13"/>
        <v>4.3290720000000009</v>
      </c>
      <c r="W187" s="4">
        <v>2.2999999999999998</v>
      </c>
      <c r="X187" s="4">
        <f t="shared" si="14"/>
        <v>84.552368000000016</v>
      </c>
      <c r="Y187" s="58"/>
      <c r="AA187" t="b">
        <f>AND('Sales Filter'!H187= "BOBBY CHAVEZ", YEAR('Sales Filter'!B187 ) = 2015)</f>
        <v>0</v>
      </c>
    </row>
    <row r="188" spans="1:27" ht="14.5">
      <c r="A188" s="2" t="s">
        <v>492</v>
      </c>
      <c r="B188" s="3">
        <v>41469</v>
      </c>
      <c r="C188" s="2" t="s">
        <v>493</v>
      </c>
      <c r="D188" s="2" t="s">
        <v>494</v>
      </c>
      <c r="E188" s="2" t="s">
        <v>27</v>
      </c>
      <c r="F188" s="2" t="s">
        <v>27</v>
      </c>
      <c r="G188" s="2" t="s">
        <v>79</v>
      </c>
      <c r="H188" s="2" t="s">
        <v>103</v>
      </c>
      <c r="I188" s="2" t="s">
        <v>60</v>
      </c>
      <c r="J188" s="2" t="s">
        <v>35</v>
      </c>
      <c r="K188" s="2" t="s">
        <v>36</v>
      </c>
      <c r="L188" s="2" t="s">
        <v>33</v>
      </c>
      <c r="M188" s="3">
        <v>41477</v>
      </c>
      <c r="N188" s="4">
        <v>0.26400000000000001</v>
      </c>
      <c r="O188" s="4">
        <v>1.3860000000000001</v>
      </c>
      <c r="P188" s="5">
        <f t="shared" si="10"/>
        <v>4.25</v>
      </c>
      <c r="Q188" s="5">
        <v>0.08</v>
      </c>
      <c r="R188" s="6">
        <f t="shared" si="11"/>
        <v>1.4968800000000002</v>
      </c>
      <c r="S188" s="7">
        <v>12</v>
      </c>
      <c r="T188" s="8">
        <f t="shared" si="12"/>
        <v>17.962560000000003</v>
      </c>
      <c r="U188" s="5">
        <v>0.11</v>
      </c>
      <c r="V188" s="9">
        <f t="shared" si="13"/>
        <v>1.9758816000000003</v>
      </c>
      <c r="W188" s="4">
        <v>0.75</v>
      </c>
      <c r="X188" s="4">
        <f t="shared" si="14"/>
        <v>16.736678400000002</v>
      </c>
      <c r="Y188" s="58"/>
      <c r="AA188" t="b">
        <f>AND('Sales Filter'!H188= "BOBBY CHAVEZ", YEAR('Sales Filter'!B188 ) = 2015)</f>
        <v>0</v>
      </c>
    </row>
    <row r="189" spans="1:27" ht="14.5">
      <c r="A189" s="2" t="s">
        <v>495</v>
      </c>
      <c r="B189" s="3">
        <v>41469</v>
      </c>
      <c r="C189" s="2" t="s">
        <v>322</v>
      </c>
      <c r="D189" s="2" t="s">
        <v>323</v>
      </c>
      <c r="E189" s="2" t="s">
        <v>48</v>
      </c>
      <c r="F189" s="2" t="s">
        <v>49</v>
      </c>
      <c r="G189" s="2" t="s">
        <v>28</v>
      </c>
      <c r="H189" s="2" t="s">
        <v>50</v>
      </c>
      <c r="I189" s="2" t="s">
        <v>117</v>
      </c>
      <c r="J189" s="2" t="s">
        <v>35</v>
      </c>
      <c r="K189" s="2" t="s">
        <v>36</v>
      </c>
      <c r="L189" s="2" t="s">
        <v>33</v>
      </c>
      <c r="M189" s="3">
        <v>41476</v>
      </c>
      <c r="N189" s="4">
        <v>3.19</v>
      </c>
      <c r="O189" s="4">
        <v>5.2359999999999998</v>
      </c>
      <c r="P189" s="5">
        <f t="shared" si="10"/>
        <v>0.64137931034482754</v>
      </c>
      <c r="Q189" s="5">
        <v>0.08</v>
      </c>
      <c r="R189" s="6">
        <f t="shared" si="11"/>
        <v>5.6548800000000004</v>
      </c>
      <c r="S189" s="7">
        <v>15</v>
      </c>
      <c r="T189" s="8">
        <f t="shared" si="12"/>
        <v>84.8232</v>
      </c>
      <c r="U189" s="5">
        <v>0.08</v>
      </c>
      <c r="V189" s="9">
        <f t="shared" si="13"/>
        <v>6.7858559999999999</v>
      </c>
      <c r="W189" s="4">
        <v>0.93</v>
      </c>
      <c r="X189" s="4">
        <f t="shared" si="14"/>
        <v>78.967344000000011</v>
      </c>
      <c r="Y189" s="58"/>
      <c r="AA189" t="b">
        <f>AND('Sales Filter'!H189= "BOBBY CHAVEZ", YEAR('Sales Filter'!B189 ) = 2015)</f>
        <v>0</v>
      </c>
    </row>
    <row r="190" spans="1:27" ht="14.5">
      <c r="A190" s="2" t="s">
        <v>496</v>
      </c>
      <c r="B190" s="3">
        <v>41470</v>
      </c>
      <c r="C190" s="2" t="s">
        <v>497</v>
      </c>
      <c r="D190" s="2" t="s">
        <v>498</v>
      </c>
      <c r="E190" s="2" t="s">
        <v>48</v>
      </c>
      <c r="F190" s="2" t="s">
        <v>49</v>
      </c>
      <c r="G190" s="2" t="s">
        <v>58</v>
      </c>
      <c r="H190" s="2" t="s">
        <v>70</v>
      </c>
      <c r="I190" s="2" t="s">
        <v>42</v>
      </c>
      <c r="J190" s="2" t="s">
        <v>31</v>
      </c>
      <c r="K190" s="2" t="s">
        <v>54</v>
      </c>
      <c r="L190" s="2" t="s">
        <v>43</v>
      </c>
      <c r="M190" s="3">
        <v>41477</v>
      </c>
      <c r="N190" s="4">
        <v>59.972000000000008</v>
      </c>
      <c r="O190" s="4">
        <v>111.06700000000001</v>
      </c>
      <c r="P190" s="5">
        <f t="shared" si="10"/>
        <v>0.85198092443140117</v>
      </c>
      <c r="Q190" s="5">
        <v>0.08</v>
      </c>
      <c r="R190" s="6">
        <f t="shared" si="11"/>
        <v>119.95236000000001</v>
      </c>
      <c r="S190" s="7">
        <v>37</v>
      </c>
      <c r="T190" s="8">
        <f t="shared" si="12"/>
        <v>4438.2373200000002</v>
      </c>
      <c r="U190" s="5">
        <v>6.0000000000000005E-2</v>
      </c>
      <c r="V190" s="9">
        <f t="shared" si="13"/>
        <v>266.29423920000005</v>
      </c>
      <c r="W190" s="4">
        <v>7.2299999999999995</v>
      </c>
      <c r="X190" s="4">
        <f t="shared" si="14"/>
        <v>4179.1730807999993</v>
      </c>
      <c r="Y190" s="58"/>
      <c r="AA190" t="b">
        <f>AND('Sales Filter'!H190= "BOBBY CHAVEZ", YEAR('Sales Filter'!B190 ) = 2015)</f>
        <v>0</v>
      </c>
    </row>
    <row r="191" spans="1:27" ht="14.5">
      <c r="A191" s="2" t="s">
        <v>499</v>
      </c>
      <c r="B191" s="3">
        <v>41471</v>
      </c>
      <c r="C191" s="2" t="s">
        <v>500</v>
      </c>
      <c r="D191" s="2" t="s">
        <v>501</v>
      </c>
      <c r="E191" s="2" t="s">
        <v>48</v>
      </c>
      <c r="F191" s="2" t="s">
        <v>49</v>
      </c>
      <c r="G191" s="2" t="s">
        <v>79</v>
      </c>
      <c r="H191" s="2" t="s">
        <v>70</v>
      </c>
      <c r="I191" s="2" t="s">
        <v>60</v>
      </c>
      <c r="J191" s="2" t="s">
        <v>35</v>
      </c>
      <c r="K191" s="2" t="s">
        <v>32</v>
      </c>
      <c r="L191" s="2" t="s">
        <v>43</v>
      </c>
      <c r="M191" s="3">
        <v>41480</v>
      </c>
      <c r="N191" s="4">
        <v>3.762</v>
      </c>
      <c r="O191" s="4">
        <v>9.1740000000000013</v>
      </c>
      <c r="P191" s="5">
        <f t="shared" si="10"/>
        <v>1.4385964912280704</v>
      </c>
      <c r="Q191" s="5">
        <v>0.08</v>
      </c>
      <c r="R191" s="6">
        <f t="shared" si="11"/>
        <v>9.9079200000000025</v>
      </c>
      <c r="S191" s="7">
        <v>17</v>
      </c>
      <c r="T191" s="8">
        <f t="shared" si="12"/>
        <v>168.43464000000003</v>
      </c>
      <c r="U191" s="5">
        <v>0.01</v>
      </c>
      <c r="V191" s="9">
        <f t="shared" si="13"/>
        <v>1.6843464000000004</v>
      </c>
      <c r="W191" s="4">
        <v>2.69</v>
      </c>
      <c r="X191" s="4">
        <f t="shared" si="14"/>
        <v>169.44029360000002</v>
      </c>
      <c r="Y191" s="58"/>
      <c r="AA191" t="b">
        <f>AND('Sales Filter'!H191= "BOBBY CHAVEZ", YEAR('Sales Filter'!B191 ) = 2015)</f>
        <v>0</v>
      </c>
    </row>
    <row r="192" spans="1:27" ht="14.5">
      <c r="A192" s="2" t="s">
        <v>502</v>
      </c>
      <c r="B192" s="3">
        <v>41473</v>
      </c>
      <c r="C192" s="2" t="s">
        <v>457</v>
      </c>
      <c r="D192" s="2" t="s">
        <v>458</v>
      </c>
      <c r="E192" s="2" t="s">
        <v>48</v>
      </c>
      <c r="F192" s="2" t="s">
        <v>49</v>
      </c>
      <c r="G192" s="2" t="s">
        <v>40</v>
      </c>
      <c r="H192" s="2" t="s">
        <v>50</v>
      </c>
      <c r="I192" s="2" t="s">
        <v>60</v>
      </c>
      <c r="J192" s="2" t="s">
        <v>35</v>
      </c>
      <c r="K192" s="2" t="s">
        <v>54</v>
      </c>
      <c r="L192" s="2" t="s">
        <v>43</v>
      </c>
      <c r="M192" s="3">
        <v>41482</v>
      </c>
      <c r="N192" s="4">
        <v>5.8630000000000004</v>
      </c>
      <c r="O192" s="4">
        <v>9.4600000000000009</v>
      </c>
      <c r="P192" s="5">
        <f t="shared" si="10"/>
        <v>0.61350844277673544</v>
      </c>
      <c r="Q192" s="5">
        <v>0.08</v>
      </c>
      <c r="R192" s="6">
        <f t="shared" si="11"/>
        <v>10.216800000000001</v>
      </c>
      <c r="S192" s="7">
        <v>25</v>
      </c>
      <c r="T192" s="8">
        <f t="shared" si="12"/>
        <v>255.42000000000002</v>
      </c>
      <c r="U192" s="5">
        <v>0.03</v>
      </c>
      <c r="V192" s="9">
        <f t="shared" si="13"/>
        <v>7.6626000000000003</v>
      </c>
      <c r="W192" s="4">
        <v>6.24</v>
      </c>
      <c r="X192" s="4">
        <f t="shared" si="14"/>
        <v>253.99740000000003</v>
      </c>
      <c r="Y192" s="58"/>
      <c r="AA192" t="b">
        <f>AND('Sales Filter'!H192= "BOBBY CHAVEZ", YEAR('Sales Filter'!B192 ) = 2015)</f>
        <v>0</v>
      </c>
    </row>
    <row r="193" spans="1:27" ht="14.5">
      <c r="A193" s="2" t="s">
        <v>503</v>
      </c>
      <c r="B193" s="3">
        <v>41474</v>
      </c>
      <c r="C193" s="2" t="s">
        <v>504</v>
      </c>
      <c r="D193" s="2" t="s">
        <v>505</v>
      </c>
      <c r="E193" s="2" t="s">
        <v>27</v>
      </c>
      <c r="F193" s="2" t="s">
        <v>27</v>
      </c>
      <c r="G193" s="2" t="s">
        <v>28</v>
      </c>
      <c r="H193" s="2" t="s">
        <v>281</v>
      </c>
      <c r="I193" s="2" t="s">
        <v>117</v>
      </c>
      <c r="J193" s="2" t="s">
        <v>31</v>
      </c>
      <c r="K193" s="2" t="s">
        <v>118</v>
      </c>
      <c r="L193" s="2" t="s">
        <v>119</v>
      </c>
      <c r="M193" s="3">
        <v>41483</v>
      </c>
      <c r="N193" s="4">
        <v>306.88900000000001</v>
      </c>
      <c r="O193" s="4">
        <v>494.98900000000003</v>
      </c>
      <c r="P193" s="5">
        <f t="shared" si="10"/>
        <v>0.61292519445141413</v>
      </c>
      <c r="Q193" s="5">
        <v>0.08</v>
      </c>
      <c r="R193" s="6">
        <f t="shared" si="11"/>
        <v>534.58812000000012</v>
      </c>
      <c r="S193" s="7">
        <v>14</v>
      </c>
      <c r="T193" s="8">
        <f t="shared" si="12"/>
        <v>7484.2336800000012</v>
      </c>
      <c r="U193" s="5">
        <v>6.9999999999999993E-2</v>
      </c>
      <c r="V193" s="9">
        <f t="shared" si="13"/>
        <v>523.89635759999999</v>
      </c>
      <c r="W193" s="4">
        <v>49.05</v>
      </c>
      <c r="X193" s="4">
        <f t="shared" si="14"/>
        <v>7009.3873224000017</v>
      </c>
      <c r="Y193" s="58"/>
      <c r="AA193" t="b">
        <f>AND('Sales Filter'!H193= "BOBBY CHAVEZ", YEAR('Sales Filter'!B193 ) = 2015)</f>
        <v>0</v>
      </c>
    </row>
    <row r="194" spans="1:27" ht="14.5">
      <c r="A194" s="2" t="s">
        <v>506</v>
      </c>
      <c r="B194" s="3">
        <v>41475</v>
      </c>
      <c r="C194" s="2" t="s">
        <v>507</v>
      </c>
      <c r="D194" s="2" t="s">
        <v>508</v>
      </c>
      <c r="E194" s="2" t="s">
        <v>27</v>
      </c>
      <c r="F194" s="2" t="s">
        <v>27</v>
      </c>
      <c r="G194" s="2" t="s">
        <v>28</v>
      </c>
      <c r="H194" s="2" t="s">
        <v>233</v>
      </c>
      <c r="I194" s="2" t="s">
        <v>117</v>
      </c>
      <c r="J194" s="2" t="s">
        <v>35</v>
      </c>
      <c r="K194" s="2" t="s">
        <v>54</v>
      </c>
      <c r="L194" s="2" t="s">
        <v>43</v>
      </c>
      <c r="M194" s="3">
        <v>41483</v>
      </c>
      <c r="N194" s="4">
        <v>1.4630000000000003</v>
      </c>
      <c r="O194" s="4">
        <v>2.2880000000000003</v>
      </c>
      <c r="P194" s="5">
        <f t="shared" ref="P194:P257" si="15">(O194-N194)/N194</f>
        <v>0.56390977443609003</v>
      </c>
      <c r="Q194" s="5">
        <v>0.08</v>
      </c>
      <c r="R194" s="6">
        <f t="shared" ref="R194:R257" si="16">(Q194+1)*O194</f>
        <v>2.4710400000000003</v>
      </c>
      <c r="S194" s="7">
        <v>13</v>
      </c>
      <c r="T194" s="8">
        <f t="shared" ref="T194:T257" si="17">S194*R194</f>
        <v>32.123520000000006</v>
      </c>
      <c r="U194" s="5">
        <v>0.02</v>
      </c>
      <c r="V194" s="9">
        <f t="shared" ref="V194:V257" si="18">U194*T194</f>
        <v>0.64247040000000011</v>
      </c>
      <c r="W194" s="4">
        <v>1.54</v>
      </c>
      <c r="X194" s="4">
        <f t="shared" ref="X194:X257" si="19">T194-V194+W194</f>
        <v>33.021049600000005</v>
      </c>
      <c r="Y194" s="58"/>
      <c r="AA194" t="b">
        <f>AND('Sales Filter'!H194= "BOBBY CHAVEZ", YEAR('Sales Filter'!B194 ) = 2015)</f>
        <v>0</v>
      </c>
    </row>
    <row r="195" spans="1:27" ht="14.5">
      <c r="A195" s="2" t="s">
        <v>509</v>
      </c>
      <c r="B195" s="3">
        <v>41475</v>
      </c>
      <c r="C195" s="2" t="s">
        <v>301</v>
      </c>
      <c r="D195" s="2" t="s">
        <v>302</v>
      </c>
      <c r="E195" s="2" t="s">
        <v>27</v>
      </c>
      <c r="F195" s="2" t="s">
        <v>27</v>
      </c>
      <c r="G195" s="2" t="s">
        <v>28</v>
      </c>
      <c r="H195" s="2" t="s">
        <v>103</v>
      </c>
      <c r="I195" s="2" t="s">
        <v>42</v>
      </c>
      <c r="J195" s="2" t="s">
        <v>31</v>
      </c>
      <c r="K195" s="2" t="s">
        <v>54</v>
      </c>
      <c r="L195" s="2" t="s">
        <v>33</v>
      </c>
      <c r="M195" s="3">
        <v>41486</v>
      </c>
      <c r="N195" s="4">
        <v>7.1610000000000005</v>
      </c>
      <c r="O195" s="4">
        <v>34.078000000000003</v>
      </c>
      <c r="P195" s="5">
        <f t="shared" si="15"/>
        <v>3.7588325652841781</v>
      </c>
      <c r="Q195" s="5">
        <v>0.08</v>
      </c>
      <c r="R195" s="6">
        <f t="shared" si="16"/>
        <v>36.804240000000007</v>
      </c>
      <c r="S195" s="7">
        <v>31</v>
      </c>
      <c r="T195" s="8">
        <f t="shared" si="17"/>
        <v>1140.9314400000003</v>
      </c>
      <c r="U195" s="5">
        <v>0.04</v>
      </c>
      <c r="V195" s="9">
        <f t="shared" si="18"/>
        <v>45.637257600000012</v>
      </c>
      <c r="W195" s="4">
        <v>6.55</v>
      </c>
      <c r="X195" s="4">
        <f t="shared" si="19"/>
        <v>1101.8441824000001</v>
      </c>
      <c r="Y195" s="58"/>
      <c r="AA195" t="b">
        <f>AND('Sales Filter'!H195= "BOBBY CHAVEZ", YEAR('Sales Filter'!B195 ) = 2015)</f>
        <v>0</v>
      </c>
    </row>
    <row r="196" spans="1:27" ht="14.5">
      <c r="A196" s="2" t="s">
        <v>510</v>
      </c>
      <c r="B196" s="3">
        <v>41476</v>
      </c>
      <c r="C196" s="2" t="s">
        <v>276</v>
      </c>
      <c r="D196" s="2" t="s">
        <v>277</v>
      </c>
      <c r="E196" s="2" t="s">
        <v>48</v>
      </c>
      <c r="F196" s="2" t="s">
        <v>49</v>
      </c>
      <c r="G196" s="2" t="s">
        <v>28</v>
      </c>
      <c r="H196" s="2" t="s">
        <v>70</v>
      </c>
      <c r="I196" s="2" t="s">
        <v>51</v>
      </c>
      <c r="J196" s="2" t="s">
        <v>35</v>
      </c>
      <c r="K196" s="2" t="s">
        <v>36</v>
      </c>
      <c r="L196" s="2" t="s">
        <v>33</v>
      </c>
      <c r="M196" s="3">
        <v>41485</v>
      </c>
      <c r="N196" s="4">
        <v>3.278</v>
      </c>
      <c r="O196" s="4">
        <v>6.4240000000000004</v>
      </c>
      <c r="P196" s="5">
        <f t="shared" si="15"/>
        <v>0.95973154362416113</v>
      </c>
      <c r="Q196" s="5">
        <v>0.08</v>
      </c>
      <c r="R196" s="6">
        <f t="shared" si="16"/>
        <v>6.937920000000001</v>
      </c>
      <c r="S196" s="7">
        <v>13</v>
      </c>
      <c r="T196" s="8">
        <f t="shared" si="17"/>
        <v>90.192960000000014</v>
      </c>
      <c r="U196" s="5">
        <v>0.02</v>
      </c>
      <c r="V196" s="9">
        <f t="shared" si="18"/>
        <v>1.8038592000000002</v>
      </c>
      <c r="W196" s="4">
        <v>0.88</v>
      </c>
      <c r="X196" s="4">
        <f t="shared" si="19"/>
        <v>89.269100800000004</v>
      </c>
      <c r="Y196" s="58"/>
      <c r="AA196" t="b">
        <f>AND('Sales Filter'!H196= "BOBBY CHAVEZ", YEAR('Sales Filter'!B196 ) = 2015)</f>
        <v>0</v>
      </c>
    </row>
    <row r="197" spans="1:27" ht="14.5">
      <c r="A197" s="2" t="s">
        <v>511</v>
      </c>
      <c r="B197" s="3">
        <v>41477</v>
      </c>
      <c r="C197" s="2" t="s">
        <v>512</v>
      </c>
      <c r="D197" s="2" t="s">
        <v>513</v>
      </c>
      <c r="E197" s="2" t="s">
        <v>27</v>
      </c>
      <c r="F197" s="2" t="s">
        <v>27</v>
      </c>
      <c r="G197" s="2" t="s">
        <v>79</v>
      </c>
      <c r="H197" s="2" t="s">
        <v>29</v>
      </c>
      <c r="I197" s="2" t="s">
        <v>60</v>
      </c>
      <c r="J197" s="2" t="s">
        <v>35</v>
      </c>
      <c r="K197" s="2" t="s">
        <v>54</v>
      </c>
      <c r="L197" s="2" t="s">
        <v>33</v>
      </c>
      <c r="M197" s="3">
        <v>41486</v>
      </c>
      <c r="N197" s="4">
        <v>4.0150000000000006</v>
      </c>
      <c r="O197" s="4">
        <v>6.5780000000000012</v>
      </c>
      <c r="P197" s="5">
        <f t="shared" si="15"/>
        <v>0.63835616438356169</v>
      </c>
      <c r="Q197" s="5">
        <v>0.08</v>
      </c>
      <c r="R197" s="6">
        <f t="shared" si="16"/>
        <v>7.1042400000000017</v>
      </c>
      <c r="S197" s="7">
        <v>16</v>
      </c>
      <c r="T197" s="8">
        <f t="shared" si="17"/>
        <v>113.66784000000003</v>
      </c>
      <c r="U197" s="5">
        <v>9.9999999999999992E-2</v>
      </c>
      <c r="V197" s="9">
        <f t="shared" si="18"/>
        <v>11.366784000000001</v>
      </c>
      <c r="W197" s="4">
        <v>1.54</v>
      </c>
      <c r="X197" s="4">
        <f t="shared" si="19"/>
        <v>103.84105600000004</v>
      </c>
      <c r="Y197" s="58"/>
      <c r="AA197" t="b">
        <f>AND('Sales Filter'!H197= "BOBBY CHAVEZ", YEAR('Sales Filter'!B197 ) = 2015)</f>
        <v>0</v>
      </c>
    </row>
    <row r="198" spans="1:27" ht="14.5">
      <c r="A198" s="2" t="s">
        <v>514</v>
      </c>
      <c r="B198" s="3">
        <v>41479</v>
      </c>
      <c r="C198" s="2" t="s">
        <v>515</v>
      </c>
      <c r="D198" s="2" t="s">
        <v>516</v>
      </c>
      <c r="E198" s="2" t="s">
        <v>27</v>
      </c>
      <c r="F198" s="2" t="s">
        <v>27</v>
      </c>
      <c r="G198" s="2" t="s">
        <v>58</v>
      </c>
      <c r="H198" s="2" t="s">
        <v>41</v>
      </c>
      <c r="I198" s="2" t="s">
        <v>42</v>
      </c>
      <c r="J198" s="2" t="s">
        <v>35</v>
      </c>
      <c r="K198" s="2" t="s">
        <v>54</v>
      </c>
      <c r="L198" s="2" t="s">
        <v>33</v>
      </c>
      <c r="M198" s="3">
        <v>41491</v>
      </c>
      <c r="N198" s="4">
        <v>4.9060000000000006</v>
      </c>
      <c r="O198" s="4">
        <v>11.979000000000001</v>
      </c>
      <c r="P198" s="5">
        <f t="shared" si="15"/>
        <v>1.4417040358744393</v>
      </c>
      <c r="Q198" s="5">
        <v>0.08</v>
      </c>
      <c r="R198" s="6">
        <f t="shared" si="16"/>
        <v>12.937320000000001</v>
      </c>
      <c r="S198" s="7">
        <v>39</v>
      </c>
      <c r="T198" s="8">
        <f t="shared" si="17"/>
        <v>504.55548000000005</v>
      </c>
      <c r="U198" s="5">
        <v>6.9999999999999993E-2</v>
      </c>
      <c r="V198" s="9">
        <f t="shared" si="18"/>
        <v>35.318883599999999</v>
      </c>
      <c r="W198" s="4">
        <v>4.55</v>
      </c>
      <c r="X198" s="4">
        <f t="shared" si="19"/>
        <v>473.78659640000006</v>
      </c>
      <c r="Y198" s="58"/>
      <c r="AA198" t="b">
        <f>AND('Sales Filter'!H198= "BOBBY CHAVEZ", YEAR('Sales Filter'!B198 ) = 2015)</f>
        <v>0</v>
      </c>
    </row>
    <row r="199" spans="1:27" ht="14.5">
      <c r="A199" s="2" t="s">
        <v>517</v>
      </c>
      <c r="B199" s="3">
        <v>41479</v>
      </c>
      <c r="C199" s="2" t="s">
        <v>518</v>
      </c>
      <c r="D199" s="2" t="s">
        <v>519</v>
      </c>
      <c r="E199" s="2" t="s">
        <v>48</v>
      </c>
      <c r="F199" s="2" t="s">
        <v>49</v>
      </c>
      <c r="G199" s="2" t="s">
        <v>28</v>
      </c>
      <c r="H199" s="2" t="s">
        <v>50</v>
      </c>
      <c r="I199" s="2" t="s">
        <v>42</v>
      </c>
      <c r="J199" s="2" t="s">
        <v>31</v>
      </c>
      <c r="K199" s="2" t="s">
        <v>54</v>
      </c>
      <c r="L199" s="2" t="s">
        <v>33</v>
      </c>
      <c r="M199" s="3">
        <v>41488</v>
      </c>
      <c r="N199" s="4">
        <v>7.1610000000000005</v>
      </c>
      <c r="O199" s="4">
        <v>34.078000000000003</v>
      </c>
      <c r="P199" s="5">
        <f t="shared" si="15"/>
        <v>3.7588325652841781</v>
      </c>
      <c r="Q199" s="5">
        <v>0.08</v>
      </c>
      <c r="R199" s="6">
        <f t="shared" si="16"/>
        <v>36.804240000000007</v>
      </c>
      <c r="S199" s="7">
        <v>10</v>
      </c>
      <c r="T199" s="8">
        <f t="shared" si="17"/>
        <v>368.04240000000004</v>
      </c>
      <c r="U199" s="5">
        <v>0.02</v>
      </c>
      <c r="V199" s="9">
        <f t="shared" si="18"/>
        <v>7.3608480000000007</v>
      </c>
      <c r="W199" s="4">
        <v>6.55</v>
      </c>
      <c r="X199" s="4">
        <f t="shared" si="19"/>
        <v>367.23155200000008</v>
      </c>
      <c r="Y199" s="58"/>
      <c r="AA199" t="b">
        <f>AND('Sales Filter'!H199= "BOBBY CHAVEZ", YEAR('Sales Filter'!B199 ) = 2015)</f>
        <v>0</v>
      </c>
    </row>
    <row r="200" spans="1:27" ht="14.5">
      <c r="A200" s="2" t="s">
        <v>520</v>
      </c>
      <c r="B200" s="3">
        <v>41480</v>
      </c>
      <c r="C200" s="2" t="s">
        <v>521</v>
      </c>
      <c r="D200" s="2" t="s">
        <v>522</v>
      </c>
      <c r="E200" s="2" t="s">
        <v>48</v>
      </c>
      <c r="F200" s="2" t="s">
        <v>49</v>
      </c>
      <c r="G200" s="2" t="s">
        <v>40</v>
      </c>
      <c r="H200" s="2" t="s">
        <v>70</v>
      </c>
      <c r="I200" s="2" t="s">
        <v>42</v>
      </c>
      <c r="J200" s="2" t="s">
        <v>31</v>
      </c>
      <c r="K200" s="2" t="s">
        <v>54</v>
      </c>
      <c r="L200" s="2" t="s">
        <v>33</v>
      </c>
      <c r="M200" s="3">
        <v>41489</v>
      </c>
      <c r="N200" s="4">
        <v>43.604000000000006</v>
      </c>
      <c r="O200" s="4">
        <v>167.72800000000001</v>
      </c>
      <c r="P200" s="5">
        <f t="shared" si="15"/>
        <v>2.8466195761856703</v>
      </c>
      <c r="Q200" s="5">
        <v>0.08</v>
      </c>
      <c r="R200" s="6">
        <f t="shared" si="16"/>
        <v>181.14624000000003</v>
      </c>
      <c r="S200" s="7">
        <v>33</v>
      </c>
      <c r="T200" s="8">
        <f t="shared" si="17"/>
        <v>5977.8259200000011</v>
      </c>
      <c r="U200" s="5">
        <v>0.08</v>
      </c>
      <c r="V200" s="9">
        <f t="shared" si="18"/>
        <v>478.22607360000012</v>
      </c>
      <c r="W200" s="4">
        <v>6.55</v>
      </c>
      <c r="X200" s="4">
        <f t="shared" si="19"/>
        <v>5506.1498464000015</v>
      </c>
      <c r="Y200" s="58"/>
      <c r="AA200" t="b">
        <f>AND('Sales Filter'!H200= "BOBBY CHAVEZ", YEAR('Sales Filter'!B200 ) = 2015)</f>
        <v>0</v>
      </c>
    </row>
    <row r="201" spans="1:27" ht="14.5">
      <c r="A201" s="2" t="s">
        <v>523</v>
      </c>
      <c r="B201" s="3">
        <v>41481</v>
      </c>
      <c r="C201" s="2" t="s">
        <v>292</v>
      </c>
      <c r="D201" s="2" t="s">
        <v>293</v>
      </c>
      <c r="E201" s="2" t="s">
        <v>27</v>
      </c>
      <c r="F201" s="2" t="s">
        <v>27</v>
      </c>
      <c r="G201" s="2" t="s">
        <v>28</v>
      </c>
      <c r="H201" s="2" t="s">
        <v>29</v>
      </c>
      <c r="I201" s="2" t="s">
        <v>51</v>
      </c>
      <c r="J201" s="2" t="s">
        <v>35</v>
      </c>
      <c r="K201" s="2" t="s">
        <v>36</v>
      </c>
      <c r="L201" s="2" t="s">
        <v>33</v>
      </c>
      <c r="M201" s="3">
        <v>41490</v>
      </c>
      <c r="N201" s="4">
        <v>2.145</v>
      </c>
      <c r="O201" s="4">
        <v>4.3780000000000001</v>
      </c>
      <c r="P201" s="5">
        <f t="shared" si="15"/>
        <v>1.0410256410256411</v>
      </c>
      <c r="Q201" s="5">
        <v>0.08</v>
      </c>
      <c r="R201" s="6">
        <f t="shared" si="16"/>
        <v>4.7282400000000004</v>
      </c>
      <c r="S201" s="7">
        <v>32</v>
      </c>
      <c r="T201" s="8">
        <f t="shared" si="17"/>
        <v>151.30368000000001</v>
      </c>
      <c r="U201" s="5">
        <v>0.11</v>
      </c>
      <c r="V201" s="9">
        <f t="shared" si="18"/>
        <v>16.643404800000003</v>
      </c>
      <c r="W201" s="4">
        <v>0.88</v>
      </c>
      <c r="X201" s="4">
        <f t="shared" si="19"/>
        <v>135.5402752</v>
      </c>
      <c r="Y201" s="58"/>
      <c r="AA201" t="b">
        <f>AND('Sales Filter'!H201= "BOBBY CHAVEZ", YEAR('Sales Filter'!B201 ) = 2015)</f>
        <v>0</v>
      </c>
    </row>
    <row r="202" spans="1:27" ht="14.5">
      <c r="A202" s="2" t="s">
        <v>524</v>
      </c>
      <c r="B202" s="3">
        <v>41482</v>
      </c>
      <c r="C202" s="2" t="s">
        <v>525</v>
      </c>
      <c r="D202" s="2" t="s">
        <v>526</v>
      </c>
      <c r="E202" s="2" t="s">
        <v>48</v>
      </c>
      <c r="F202" s="2" t="s">
        <v>49</v>
      </c>
      <c r="G202" s="2" t="s">
        <v>40</v>
      </c>
      <c r="H202" s="2" t="s">
        <v>50</v>
      </c>
      <c r="I202" s="2" t="s">
        <v>51</v>
      </c>
      <c r="J202" s="2" t="s">
        <v>35</v>
      </c>
      <c r="K202" s="2" t="s">
        <v>54</v>
      </c>
      <c r="L202" s="2" t="s">
        <v>33</v>
      </c>
      <c r="M202" s="3">
        <v>41490</v>
      </c>
      <c r="N202" s="4">
        <v>2.1339999999999999</v>
      </c>
      <c r="O202" s="4">
        <v>3.3880000000000003</v>
      </c>
      <c r="P202" s="5">
        <f t="shared" si="15"/>
        <v>0.58762886597938169</v>
      </c>
      <c r="Q202" s="5">
        <v>0.08</v>
      </c>
      <c r="R202" s="6">
        <f t="shared" si="16"/>
        <v>3.6590400000000005</v>
      </c>
      <c r="S202" s="7">
        <v>40</v>
      </c>
      <c r="T202" s="8">
        <f t="shared" si="17"/>
        <v>146.36160000000001</v>
      </c>
      <c r="U202" s="5">
        <v>0.05</v>
      </c>
      <c r="V202" s="9">
        <f t="shared" si="18"/>
        <v>7.318080000000001</v>
      </c>
      <c r="W202" s="4">
        <v>1.04</v>
      </c>
      <c r="X202" s="4">
        <f t="shared" si="19"/>
        <v>140.08351999999999</v>
      </c>
      <c r="Y202" s="58"/>
      <c r="AA202" t="b">
        <f>AND('Sales Filter'!H202= "BOBBY CHAVEZ", YEAR('Sales Filter'!B202 ) = 2015)</f>
        <v>0</v>
      </c>
    </row>
    <row r="203" spans="1:27" ht="14.5">
      <c r="A203" s="2" t="s">
        <v>527</v>
      </c>
      <c r="B203" s="3">
        <v>41483</v>
      </c>
      <c r="C203" s="2" t="s">
        <v>528</v>
      </c>
      <c r="D203" s="2" t="s">
        <v>529</v>
      </c>
      <c r="E203" s="2" t="s">
        <v>27</v>
      </c>
      <c r="F203" s="2" t="s">
        <v>27</v>
      </c>
      <c r="G203" s="2" t="s">
        <v>28</v>
      </c>
      <c r="H203" s="2" t="s">
        <v>233</v>
      </c>
      <c r="I203" s="2" t="s">
        <v>51</v>
      </c>
      <c r="J203" s="2" t="s">
        <v>31</v>
      </c>
      <c r="K203" s="2" t="s">
        <v>118</v>
      </c>
      <c r="L203" s="2" t="s">
        <v>119</v>
      </c>
      <c r="M203" s="3">
        <v>41491</v>
      </c>
      <c r="N203" s="4">
        <v>84.469000000000008</v>
      </c>
      <c r="O203" s="4">
        <v>131.989</v>
      </c>
      <c r="P203" s="5">
        <f t="shared" si="15"/>
        <v>0.562573251725485</v>
      </c>
      <c r="Q203" s="5">
        <v>0.08</v>
      </c>
      <c r="R203" s="6">
        <f t="shared" si="16"/>
        <v>142.54812000000001</v>
      </c>
      <c r="S203" s="7">
        <v>26</v>
      </c>
      <c r="T203" s="8">
        <f t="shared" si="17"/>
        <v>3706.2511200000004</v>
      </c>
      <c r="U203" s="5">
        <v>0.03</v>
      </c>
      <c r="V203" s="9">
        <f t="shared" si="18"/>
        <v>111.18753360000001</v>
      </c>
      <c r="W203" s="4">
        <v>14.05</v>
      </c>
      <c r="X203" s="4">
        <f t="shared" si="19"/>
        <v>3609.1135864000007</v>
      </c>
      <c r="Y203" s="58"/>
      <c r="AA203" t="b">
        <f>AND('Sales Filter'!H203= "BOBBY CHAVEZ", YEAR('Sales Filter'!B203 ) = 2015)</f>
        <v>0</v>
      </c>
    </row>
    <row r="204" spans="1:27" ht="14.5">
      <c r="A204" s="2" t="s">
        <v>530</v>
      </c>
      <c r="B204" s="3">
        <v>41486</v>
      </c>
      <c r="C204" s="2" t="s">
        <v>531</v>
      </c>
      <c r="D204" s="2" t="s">
        <v>532</v>
      </c>
      <c r="E204" s="2" t="s">
        <v>27</v>
      </c>
      <c r="F204" s="2" t="s">
        <v>27</v>
      </c>
      <c r="G204" s="2" t="s">
        <v>28</v>
      </c>
      <c r="H204" s="2" t="s">
        <v>89</v>
      </c>
      <c r="I204" s="2" t="s">
        <v>51</v>
      </c>
      <c r="J204" s="2" t="s">
        <v>35</v>
      </c>
      <c r="K204" s="2" t="s">
        <v>36</v>
      </c>
      <c r="L204" s="2" t="s">
        <v>43</v>
      </c>
      <c r="M204" s="3">
        <v>41495</v>
      </c>
      <c r="N204" s="4">
        <v>1.6830000000000003</v>
      </c>
      <c r="O204" s="4">
        <v>3.0579999999999998</v>
      </c>
      <c r="P204" s="5">
        <f t="shared" si="15"/>
        <v>0.81699346405228723</v>
      </c>
      <c r="Q204" s="5">
        <v>0.08</v>
      </c>
      <c r="R204" s="6">
        <f t="shared" si="16"/>
        <v>3.3026400000000002</v>
      </c>
      <c r="S204" s="7">
        <v>42</v>
      </c>
      <c r="T204" s="8">
        <f t="shared" si="17"/>
        <v>138.71088</v>
      </c>
      <c r="U204" s="5">
        <v>0.04</v>
      </c>
      <c r="V204" s="9">
        <f t="shared" si="18"/>
        <v>5.5484352000000001</v>
      </c>
      <c r="W204" s="4">
        <v>1.3900000000000001</v>
      </c>
      <c r="X204" s="4">
        <f t="shared" si="19"/>
        <v>134.55244479999999</v>
      </c>
      <c r="Y204" s="58"/>
      <c r="AA204" t="b">
        <f>AND('Sales Filter'!H204= "BOBBY CHAVEZ", YEAR('Sales Filter'!B204 ) = 2015)</f>
        <v>0</v>
      </c>
    </row>
    <row r="205" spans="1:27" ht="14.5">
      <c r="A205" s="2" t="s">
        <v>533</v>
      </c>
      <c r="B205" s="3">
        <v>41490</v>
      </c>
      <c r="C205" s="2" t="s">
        <v>534</v>
      </c>
      <c r="D205" s="2" t="s">
        <v>535</v>
      </c>
      <c r="E205" s="2" t="s">
        <v>48</v>
      </c>
      <c r="F205" s="2" t="s">
        <v>49</v>
      </c>
      <c r="G205" s="2" t="s">
        <v>79</v>
      </c>
      <c r="H205" s="2" t="s">
        <v>70</v>
      </c>
      <c r="I205" s="2" t="s">
        <v>60</v>
      </c>
      <c r="J205" s="2" t="s">
        <v>35</v>
      </c>
      <c r="K205" s="2" t="s">
        <v>54</v>
      </c>
      <c r="L205" s="2" t="s">
        <v>33</v>
      </c>
      <c r="M205" s="3">
        <v>41499</v>
      </c>
      <c r="N205" s="4">
        <v>2.4859999999999998</v>
      </c>
      <c r="O205" s="4">
        <v>3.9380000000000006</v>
      </c>
      <c r="P205" s="5">
        <f t="shared" si="15"/>
        <v>0.58407079646017734</v>
      </c>
      <c r="Q205" s="5">
        <v>0.08</v>
      </c>
      <c r="R205" s="6">
        <f t="shared" si="16"/>
        <v>4.2530400000000013</v>
      </c>
      <c r="S205" s="7">
        <v>48</v>
      </c>
      <c r="T205" s="8">
        <f t="shared" si="17"/>
        <v>204.14592000000005</v>
      </c>
      <c r="U205" s="5">
        <v>6.9999999999999993E-2</v>
      </c>
      <c r="V205" s="9">
        <f t="shared" si="18"/>
        <v>14.290214400000002</v>
      </c>
      <c r="W205" s="4">
        <v>5.52</v>
      </c>
      <c r="X205" s="4">
        <f t="shared" si="19"/>
        <v>195.37570560000006</v>
      </c>
      <c r="Y205" s="58"/>
      <c r="AA205" t="b">
        <f>AND('Sales Filter'!H205= "BOBBY CHAVEZ", YEAR('Sales Filter'!B205 ) = 2015)</f>
        <v>0</v>
      </c>
    </row>
    <row r="206" spans="1:27" ht="14.5">
      <c r="A206" s="2" t="s">
        <v>536</v>
      </c>
      <c r="B206" s="3">
        <v>41491</v>
      </c>
      <c r="C206" s="2" t="s">
        <v>537</v>
      </c>
      <c r="D206" s="2" t="s">
        <v>538</v>
      </c>
      <c r="E206" s="2" t="s">
        <v>48</v>
      </c>
      <c r="F206" s="2" t="s">
        <v>49</v>
      </c>
      <c r="G206" s="2" t="s">
        <v>79</v>
      </c>
      <c r="H206" s="2" t="s">
        <v>70</v>
      </c>
      <c r="I206" s="2" t="s">
        <v>117</v>
      </c>
      <c r="J206" s="2" t="s">
        <v>35</v>
      </c>
      <c r="K206" s="2" t="s">
        <v>32</v>
      </c>
      <c r="L206" s="2" t="s">
        <v>33</v>
      </c>
      <c r="M206" s="3">
        <v>41500</v>
      </c>
      <c r="N206" s="4">
        <v>1.6060000000000001</v>
      </c>
      <c r="O206" s="4">
        <v>3.927</v>
      </c>
      <c r="P206" s="5">
        <f t="shared" si="15"/>
        <v>1.4452054794520546</v>
      </c>
      <c r="Q206" s="5">
        <v>0.08</v>
      </c>
      <c r="R206" s="6">
        <f t="shared" si="16"/>
        <v>4.2411600000000007</v>
      </c>
      <c r="S206" s="7">
        <v>25</v>
      </c>
      <c r="T206" s="8">
        <f t="shared" si="17"/>
        <v>106.02900000000002</v>
      </c>
      <c r="U206" s="5">
        <v>9.9999999999999992E-2</v>
      </c>
      <c r="V206" s="9">
        <f t="shared" si="18"/>
        <v>10.602900000000002</v>
      </c>
      <c r="W206" s="4">
        <v>4.22</v>
      </c>
      <c r="X206" s="4">
        <f t="shared" si="19"/>
        <v>99.646100000000018</v>
      </c>
      <c r="Y206" s="58"/>
      <c r="AA206" t="b">
        <f>AND('Sales Filter'!H206= "BOBBY CHAVEZ", YEAR('Sales Filter'!B206 ) = 2015)</f>
        <v>0</v>
      </c>
    </row>
    <row r="207" spans="1:27" ht="14.5">
      <c r="A207" s="2" t="s">
        <v>539</v>
      </c>
      <c r="B207" s="3">
        <v>41492</v>
      </c>
      <c r="C207" s="2" t="s">
        <v>540</v>
      </c>
      <c r="D207" s="2" t="s">
        <v>541</v>
      </c>
      <c r="E207" s="2" t="s">
        <v>27</v>
      </c>
      <c r="F207" s="2" t="s">
        <v>27</v>
      </c>
      <c r="G207" s="2" t="s">
        <v>79</v>
      </c>
      <c r="H207" s="2" t="s">
        <v>29</v>
      </c>
      <c r="I207" s="2" t="s">
        <v>51</v>
      </c>
      <c r="J207" s="2" t="s">
        <v>31</v>
      </c>
      <c r="K207" s="2" t="s">
        <v>54</v>
      </c>
      <c r="L207" s="2" t="s">
        <v>43</v>
      </c>
      <c r="M207" s="3">
        <v>41500</v>
      </c>
      <c r="N207" s="4">
        <v>7.1610000000000005</v>
      </c>
      <c r="O207" s="4">
        <v>34.078000000000003</v>
      </c>
      <c r="P207" s="5">
        <f t="shared" si="15"/>
        <v>3.7588325652841781</v>
      </c>
      <c r="Q207" s="5">
        <v>0.08</v>
      </c>
      <c r="R207" s="6">
        <f t="shared" si="16"/>
        <v>36.804240000000007</v>
      </c>
      <c r="S207" s="7">
        <v>46</v>
      </c>
      <c r="T207" s="8">
        <f t="shared" si="17"/>
        <v>1692.9950400000002</v>
      </c>
      <c r="U207" s="5">
        <v>0.03</v>
      </c>
      <c r="V207" s="9">
        <f t="shared" si="18"/>
        <v>50.789851200000008</v>
      </c>
      <c r="W207" s="4">
        <v>6.55</v>
      </c>
      <c r="X207" s="4">
        <f t="shared" si="19"/>
        <v>1648.7551888000003</v>
      </c>
      <c r="Y207" s="58"/>
      <c r="AA207" t="b">
        <f>AND('Sales Filter'!H207= "BOBBY CHAVEZ", YEAR('Sales Filter'!B207 ) = 2015)</f>
        <v>0</v>
      </c>
    </row>
    <row r="208" spans="1:27" ht="14.5">
      <c r="A208" s="2" t="s">
        <v>542</v>
      </c>
      <c r="B208" s="3">
        <v>41493</v>
      </c>
      <c r="C208" s="2" t="s">
        <v>543</v>
      </c>
      <c r="D208" s="2" t="s">
        <v>544</v>
      </c>
      <c r="E208" s="2" t="s">
        <v>27</v>
      </c>
      <c r="F208" s="2" t="s">
        <v>27</v>
      </c>
      <c r="G208" s="2" t="s">
        <v>79</v>
      </c>
      <c r="H208" s="2" t="s">
        <v>89</v>
      </c>
      <c r="I208" s="2" t="s">
        <v>51</v>
      </c>
      <c r="J208" s="2" t="s">
        <v>35</v>
      </c>
      <c r="K208" s="2" t="s">
        <v>54</v>
      </c>
      <c r="L208" s="2" t="s">
        <v>33</v>
      </c>
      <c r="M208" s="3">
        <v>41501</v>
      </c>
      <c r="N208" s="4">
        <v>20.218</v>
      </c>
      <c r="O208" s="4">
        <v>32.087000000000003</v>
      </c>
      <c r="P208" s="5">
        <f t="shared" si="15"/>
        <v>0.58705114254624613</v>
      </c>
      <c r="Q208" s="5">
        <v>0.08</v>
      </c>
      <c r="R208" s="6">
        <f t="shared" si="16"/>
        <v>34.653960000000005</v>
      </c>
      <c r="S208" s="7">
        <v>10</v>
      </c>
      <c r="T208" s="8">
        <f t="shared" si="17"/>
        <v>346.53960000000006</v>
      </c>
      <c r="U208" s="5">
        <v>0.03</v>
      </c>
      <c r="V208" s="9">
        <f t="shared" si="18"/>
        <v>10.396188000000002</v>
      </c>
      <c r="W208" s="4">
        <v>6.3199999999999994</v>
      </c>
      <c r="X208" s="4">
        <f t="shared" si="19"/>
        <v>342.46341200000006</v>
      </c>
      <c r="Y208" s="58"/>
      <c r="AA208" t="b">
        <f>AND('Sales Filter'!H208= "BOBBY CHAVEZ", YEAR('Sales Filter'!B208 ) = 2015)</f>
        <v>0</v>
      </c>
    </row>
    <row r="209" spans="1:27" ht="14.5">
      <c r="A209" s="2" t="s">
        <v>545</v>
      </c>
      <c r="B209" s="3">
        <v>41493</v>
      </c>
      <c r="C209" s="2" t="s">
        <v>546</v>
      </c>
      <c r="D209" s="2" t="s">
        <v>547</v>
      </c>
      <c r="E209" s="2" t="s">
        <v>48</v>
      </c>
      <c r="F209" s="2" t="s">
        <v>49</v>
      </c>
      <c r="G209" s="2" t="s">
        <v>40</v>
      </c>
      <c r="H209" s="2" t="s">
        <v>70</v>
      </c>
      <c r="I209" s="2" t="s">
        <v>42</v>
      </c>
      <c r="J209" s="2" t="s">
        <v>31</v>
      </c>
      <c r="K209" s="2" t="s">
        <v>94</v>
      </c>
      <c r="L209" s="2" t="s">
        <v>33</v>
      </c>
      <c r="M209" s="3">
        <v>41504</v>
      </c>
      <c r="N209" s="4">
        <v>237.60000000000002</v>
      </c>
      <c r="O209" s="4">
        <v>494.98900000000003</v>
      </c>
      <c r="P209" s="5">
        <f t="shared" si="15"/>
        <v>1.0832870370370369</v>
      </c>
      <c r="Q209" s="5">
        <v>0.08</v>
      </c>
      <c r="R209" s="6">
        <f t="shared" si="16"/>
        <v>534.58812000000012</v>
      </c>
      <c r="S209" s="7">
        <v>42</v>
      </c>
      <c r="T209" s="8">
        <f t="shared" si="17"/>
        <v>22452.701040000004</v>
      </c>
      <c r="U209" s="5">
        <v>0.05</v>
      </c>
      <c r="V209" s="9">
        <f t="shared" si="18"/>
        <v>1122.6350520000003</v>
      </c>
      <c r="W209" s="4">
        <v>24.54</v>
      </c>
      <c r="X209" s="4">
        <f t="shared" si="19"/>
        <v>21354.605988000003</v>
      </c>
      <c r="Y209" s="58"/>
      <c r="AA209" t="b">
        <f>AND('Sales Filter'!H209= "BOBBY CHAVEZ", YEAR('Sales Filter'!B209 ) = 2015)</f>
        <v>0</v>
      </c>
    </row>
    <row r="210" spans="1:27" ht="14.5">
      <c r="A210" s="2" t="s">
        <v>548</v>
      </c>
      <c r="B210" s="3">
        <v>41493</v>
      </c>
      <c r="C210" s="2" t="s">
        <v>549</v>
      </c>
      <c r="D210" s="2" t="s">
        <v>550</v>
      </c>
      <c r="E210" s="2" t="s">
        <v>27</v>
      </c>
      <c r="F210" s="2" t="s">
        <v>27</v>
      </c>
      <c r="G210" s="2" t="s">
        <v>28</v>
      </c>
      <c r="H210" s="2" t="s">
        <v>112</v>
      </c>
      <c r="I210" s="2" t="s">
        <v>42</v>
      </c>
      <c r="J210" s="2" t="s">
        <v>31</v>
      </c>
      <c r="K210" s="2" t="s">
        <v>118</v>
      </c>
      <c r="L210" s="2" t="s">
        <v>119</v>
      </c>
      <c r="M210" s="3">
        <v>41507</v>
      </c>
      <c r="N210" s="4">
        <v>82.5</v>
      </c>
      <c r="O210" s="4">
        <v>133.06700000000001</v>
      </c>
      <c r="P210" s="5">
        <f t="shared" si="15"/>
        <v>0.61293333333333344</v>
      </c>
      <c r="Q210" s="5">
        <v>0.08</v>
      </c>
      <c r="R210" s="6">
        <f t="shared" si="16"/>
        <v>143.71236000000002</v>
      </c>
      <c r="S210" s="7">
        <v>37</v>
      </c>
      <c r="T210" s="8">
        <f t="shared" si="17"/>
        <v>5317.357320000001</v>
      </c>
      <c r="U210" s="5">
        <v>0.09</v>
      </c>
      <c r="V210" s="9">
        <f t="shared" si="18"/>
        <v>478.56215880000008</v>
      </c>
      <c r="W210" s="4">
        <v>26.35</v>
      </c>
      <c r="X210" s="4">
        <f t="shared" si="19"/>
        <v>4865.145161200001</v>
      </c>
      <c r="Y210" s="58"/>
      <c r="AA210" t="b">
        <f>AND('Sales Filter'!H210= "BOBBY CHAVEZ", YEAR('Sales Filter'!B210 ) = 2015)</f>
        <v>0</v>
      </c>
    </row>
    <row r="211" spans="1:27" ht="14.5">
      <c r="A211" s="2" t="s">
        <v>551</v>
      </c>
      <c r="B211" s="3">
        <v>41494</v>
      </c>
      <c r="C211" s="2" t="s">
        <v>552</v>
      </c>
      <c r="D211" s="2" t="s">
        <v>553</v>
      </c>
      <c r="E211" s="2" t="s">
        <v>48</v>
      </c>
      <c r="F211" s="2" t="s">
        <v>49</v>
      </c>
      <c r="G211" s="2" t="s">
        <v>58</v>
      </c>
      <c r="H211" s="2" t="s">
        <v>50</v>
      </c>
      <c r="I211" s="2" t="s">
        <v>117</v>
      </c>
      <c r="J211" s="2" t="s">
        <v>35</v>
      </c>
      <c r="K211" s="2" t="s">
        <v>54</v>
      </c>
      <c r="L211" s="2" t="s">
        <v>33</v>
      </c>
      <c r="M211" s="3">
        <v>41503</v>
      </c>
      <c r="N211" s="4">
        <v>3.8500000000000005</v>
      </c>
      <c r="O211" s="4">
        <v>6.3140000000000009</v>
      </c>
      <c r="P211" s="5">
        <f t="shared" si="15"/>
        <v>0.64</v>
      </c>
      <c r="Q211" s="5">
        <v>0.08</v>
      </c>
      <c r="R211" s="6">
        <f t="shared" si="16"/>
        <v>6.8191200000000016</v>
      </c>
      <c r="S211" s="7">
        <v>52</v>
      </c>
      <c r="T211" s="8">
        <f t="shared" si="17"/>
        <v>354.59424000000007</v>
      </c>
      <c r="U211" s="5">
        <v>0.11</v>
      </c>
      <c r="V211" s="9">
        <f t="shared" si="18"/>
        <v>39.005366400000007</v>
      </c>
      <c r="W211" s="4">
        <v>5.0599999999999996</v>
      </c>
      <c r="X211" s="4">
        <f t="shared" si="19"/>
        <v>320.64887360000006</v>
      </c>
      <c r="Y211" s="58"/>
      <c r="AA211" t="b">
        <f>AND('Sales Filter'!H211= "BOBBY CHAVEZ", YEAR('Sales Filter'!B211 ) = 2015)</f>
        <v>0</v>
      </c>
    </row>
    <row r="212" spans="1:27" ht="14.5">
      <c r="A212" s="2" t="s">
        <v>554</v>
      </c>
      <c r="B212" s="3">
        <v>41495</v>
      </c>
      <c r="C212" s="2" t="s">
        <v>555</v>
      </c>
      <c r="D212" s="2" t="s">
        <v>556</v>
      </c>
      <c r="E212" s="2" t="s">
        <v>48</v>
      </c>
      <c r="F212" s="2" t="s">
        <v>49</v>
      </c>
      <c r="G212" s="2" t="s">
        <v>28</v>
      </c>
      <c r="H212" s="2" t="s">
        <v>70</v>
      </c>
      <c r="I212" s="2" t="s">
        <v>42</v>
      </c>
      <c r="J212" s="2" t="s">
        <v>35</v>
      </c>
      <c r="K212" s="2" t="s">
        <v>36</v>
      </c>
      <c r="L212" s="2" t="s">
        <v>33</v>
      </c>
      <c r="M212" s="3">
        <v>41504</v>
      </c>
      <c r="N212" s="4">
        <v>1.0230000000000001</v>
      </c>
      <c r="O212" s="4">
        <v>1.6280000000000001</v>
      </c>
      <c r="P212" s="5">
        <f t="shared" si="15"/>
        <v>0.59139784946236551</v>
      </c>
      <c r="Q212" s="5">
        <v>0.08</v>
      </c>
      <c r="R212" s="6">
        <f t="shared" si="16"/>
        <v>1.7582400000000002</v>
      </c>
      <c r="S212" s="7">
        <v>21</v>
      </c>
      <c r="T212" s="8">
        <f t="shared" si="17"/>
        <v>36.923040000000007</v>
      </c>
      <c r="U212" s="5">
        <v>9.9999999999999992E-2</v>
      </c>
      <c r="V212" s="9">
        <f t="shared" si="18"/>
        <v>3.6923040000000005</v>
      </c>
      <c r="W212" s="4">
        <v>0.75</v>
      </c>
      <c r="X212" s="4">
        <f t="shared" si="19"/>
        <v>33.980736000000007</v>
      </c>
      <c r="Y212" s="58"/>
      <c r="AA212" t="b">
        <f>AND('Sales Filter'!H212= "BOBBY CHAVEZ", YEAR('Sales Filter'!B212 ) = 2015)</f>
        <v>0</v>
      </c>
    </row>
    <row r="213" spans="1:27" ht="14.5">
      <c r="A213" s="2" t="s">
        <v>557</v>
      </c>
      <c r="B213" s="3">
        <v>41496</v>
      </c>
      <c r="C213" s="2" t="s">
        <v>558</v>
      </c>
      <c r="D213" s="2" t="s">
        <v>559</v>
      </c>
      <c r="E213" s="2" t="s">
        <v>27</v>
      </c>
      <c r="F213" s="2" t="s">
        <v>27</v>
      </c>
      <c r="G213" s="2" t="s">
        <v>40</v>
      </c>
      <c r="H213" s="2" t="s">
        <v>112</v>
      </c>
      <c r="I213" s="2" t="s">
        <v>117</v>
      </c>
      <c r="J213" s="2" t="s">
        <v>35</v>
      </c>
      <c r="K213" s="2" t="s">
        <v>54</v>
      </c>
      <c r="L213" s="2" t="s">
        <v>43</v>
      </c>
      <c r="M213" s="3">
        <v>41505</v>
      </c>
      <c r="N213" s="4">
        <v>74.503000000000014</v>
      </c>
      <c r="O213" s="4">
        <v>181.72</v>
      </c>
      <c r="P213" s="5">
        <f t="shared" si="15"/>
        <v>1.4390964122250105</v>
      </c>
      <c r="Q213" s="5">
        <v>0.08</v>
      </c>
      <c r="R213" s="6">
        <f t="shared" si="16"/>
        <v>196.25760000000002</v>
      </c>
      <c r="S213" s="7">
        <v>39</v>
      </c>
      <c r="T213" s="8">
        <f t="shared" si="17"/>
        <v>7654.0464000000011</v>
      </c>
      <c r="U213" s="5">
        <v>0.05</v>
      </c>
      <c r="V213" s="9">
        <f t="shared" si="18"/>
        <v>382.7023200000001</v>
      </c>
      <c r="W213" s="4">
        <v>20.04</v>
      </c>
      <c r="X213" s="4">
        <f t="shared" si="19"/>
        <v>7291.3840800000007</v>
      </c>
      <c r="Y213" s="58"/>
      <c r="AA213" t="b">
        <f>AND('Sales Filter'!H213= "BOBBY CHAVEZ", YEAR('Sales Filter'!B213 ) = 2015)</f>
        <v>0</v>
      </c>
    </row>
    <row r="214" spans="1:27" ht="14.5">
      <c r="A214" s="2" t="s">
        <v>560</v>
      </c>
      <c r="B214" s="3">
        <v>41498</v>
      </c>
      <c r="C214" s="2" t="s">
        <v>307</v>
      </c>
      <c r="D214" s="2" t="s">
        <v>308</v>
      </c>
      <c r="E214" s="2" t="s">
        <v>27</v>
      </c>
      <c r="F214" s="2" t="s">
        <v>27</v>
      </c>
      <c r="G214" s="2" t="s">
        <v>28</v>
      </c>
      <c r="H214" s="2" t="s">
        <v>233</v>
      </c>
      <c r="I214" s="2" t="s">
        <v>42</v>
      </c>
      <c r="J214" s="2" t="s">
        <v>35</v>
      </c>
      <c r="K214" s="2" t="s">
        <v>54</v>
      </c>
      <c r="L214" s="2" t="s">
        <v>33</v>
      </c>
      <c r="M214" s="3">
        <v>41514</v>
      </c>
      <c r="N214" s="4">
        <v>2.3980000000000006</v>
      </c>
      <c r="O214" s="4">
        <v>3.8720000000000003</v>
      </c>
      <c r="P214" s="5">
        <f t="shared" si="15"/>
        <v>0.61467889908256856</v>
      </c>
      <c r="Q214" s="5">
        <v>0.08</v>
      </c>
      <c r="R214" s="6">
        <f t="shared" si="16"/>
        <v>4.1817600000000006</v>
      </c>
      <c r="S214" s="7">
        <v>14</v>
      </c>
      <c r="T214" s="8">
        <f t="shared" si="17"/>
        <v>58.544640000000008</v>
      </c>
      <c r="U214" s="5">
        <v>0.05</v>
      </c>
      <c r="V214" s="9">
        <f t="shared" si="18"/>
        <v>2.9272320000000005</v>
      </c>
      <c r="W214" s="4">
        <v>6.88</v>
      </c>
      <c r="X214" s="4">
        <f t="shared" si="19"/>
        <v>62.497408000000007</v>
      </c>
      <c r="Y214" s="58"/>
      <c r="AA214" t="b">
        <f>AND('Sales Filter'!H214= "BOBBY CHAVEZ", YEAR('Sales Filter'!B214 ) = 2015)</f>
        <v>0</v>
      </c>
    </row>
    <row r="215" spans="1:27" ht="14.5">
      <c r="A215" s="2" t="s">
        <v>561</v>
      </c>
      <c r="B215" s="3">
        <v>41499</v>
      </c>
      <c r="C215" s="2" t="s">
        <v>549</v>
      </c>
      <c r="D215" s="2" t="s">
        <v>550</v>
      </c>
      <c r="E215" s="2" t="s">
        <v>27</v>
      </c>
      <c r="F215" s="2" t="s">
        <v>27</v>
      </c>
      <c r="G215" s="2" t="s">
        <v>28</v>
      </c>
      <c r="H215" s="2" t="s">
        <v>112</v>
      </c>
      <c r="I215" s="2" t="s">
        <v>117</v>
      </c>
      <c r="J215" s="2" t="s">
        <v>35</v>
      </c>
      <c r="K215" s="2" t="s">
        <v>36</v>
      </c>
      <c r="L215" s="2" t="s">
        <v>43</v>
      </c>
      <c r="M215" s="3">
        <v>41507</v>
      </c>
      <c r="N215" s="4">
        <v>1.4410000000000003</v>
      </c>
      <c r="O215" s="4">
        <v>3.1240000000000001</v>
      </c>
      <c r="P215" s="5">
        <f t="shared" si="15"/>
        <v>1.1679389312977095</v>
      </c>
      <c r="Q215" s="5">
        <v>0.08</v>
      </c>
      <c r="R215" s="6">
        <f t="shared" si="16"/>
        <v>3.3739200000000005</v>
      </c>
      <c r="S215" s="7">
        <v>15</v>
      </c>
      <c r="T215" s="8">
        <f t="shared" si="17"/>
        <v>50.608800000000009</v>
      </c>
      <c r="U215" s="5">
        <v>0.02</v>
      </c>
      <c r="V215" s="9">
        <f t="shared" si="18"/>
        <v>1.0121760000000002</v>
      </c>
      <c r="W215" s="4">
        <v>0.98000000000000009</v>
      </c>
      <c r="X215" s="4">
        <f t="shared" si="19"/>
        <v>50.576624000000002</v>
      </c>
      <c r="Y215" s="58"/>
      <c r="AA215" t="b">
        <f>AND('Sales Filter'!H215= "BOBBY CHAVEZ", YEAR('Sales Filter'!B215 ) = 2015)</f>
        <v>0</v>
      </c>
    </row>
    <row r="216" spans="1:27" ht="14.5">
      <c r="A216" s="2" t="s">
        <v>562</v>
      </c>
      <c r="B216" s="3">
        <v>41501</v>
      </c>
      <c r="C216" s="2" t="s">
        <v>563</v>
      </c>
      <c r="D216" s="2" t="s">
        <v>564</v>
      </c>
      <c r="E216" s="2" t="s">
        <v>27</v>
      </c>
      <c r="F216" s="2" t="s">
        <v>27</v>
      </c>
      <c r="G216" s="2" t="s">
        <v>28</v>
      </c>
      <c r="H216" s="2" t="s">
        <v>29</v>
      </c>
      <c r="I216" s="2" t="s">
        <v>51</v>
      </c>
      <c r="J216" s="2" t="s">
        <v>35</v>
      </c>
      <c r="K216" s="2" t="s">
        <v>36</v>
      </c>
      <c r="L216" s="2" t="s">
        <v>33</v>
      </c>
      <c r="M216" s="3">
        <v>41508</v>
      </c>
      <c r="N216" s="4">
        <v>2.7720000000000002</v>
      </c>
      <c r="O216" s="4">
        <v>4.4000000000000004</v>
      </c>
      <c r="P216" s="5">
        <f t="shared" si="15"/>
        <v>0.58730158730158732</v>
      </c>
      <c r="Q216" s="5">
        <v>0.08</v>
      </c>
      <c r="R216" s="6">
        <f t="shared" si="16"/>
        <v>4.7520000000000007</v>
      </c>
      <c r="S216" s="7">
        <v>43</v>
      </c>
      <c r="T216" s="8">
        <f t="shared" si="17"/>
        <v>204.33600000000004</v>
      </c>
      <c r="U216" s="5">
        <v>0.03</v>
      </c>
      <c r="V216" s="9">
        <f t="shared" si="18"/>
        <v>6.1300800000000013</v>
      </c>
      <c r="W216" s="4">
        <v>1.35</v>
      </c>
      <c r="X216" s="4">
        <f t="shared" si="19"/>
        <v>199.55592000000004</v>
      </c>
      <c r="Y216" s="58"/>
      <c r="AA216" t="b">
        <f>AND('Sales Filter'!H216= "BOBBY CHAVEZ", YEAR('Sales Filter'!B216 ) = 2015)</f>
        <v>0</v>
      </c>
    </row>
    <row r="217" spans="1:27" ht="14.5">
      <c r="A217" s="2" t="s">
        <v>565</v>
      </c>
      <c r="B217" s="3">
        <v>41504</v>
      </c>
      <c r="C217" s="2" t="s">
        <v>566</v>
      </c>
      <c r="D217" s="2" t="s">
        <v>567</v>
      </c>
      <c r="E217" s="2" t="s">
        <v>27</v>
      </c>
      <c r="F217" s="2" t="s">
        <v>27</v>
      </c>
      <c r="G217" s="2" t="s">
        <v>79</v>
      </c>
      <c r="H217" s="2" t="s">
        <v>89</v>
      </c>
      <c r="I217" s="2" t="s">
        <v>117</v>
      </c>
      <c r="J217" s="2" t="s">
        <v>196</v>
      </c>
      <c r="K217" s="2" t="s">
        <v>94</v>
      </c>
      <c r="L217" s="2" t="s">
        <v>43</v>
      </c>
      <c r="M217" s="3">
        <v>41513</v>
      </c>
      <c r="N217" s="4">
        <v>61.776000000000003</v>
      </c>
      <c r="O217" s="4">
        <v>150.678</v>
      </c>
      <c r="P217" s="5">
        <f t="shared" si="15"/>
        <v>1.4391025641025639</v>
      </c>
      <c r="Q217" s="5">
        <v>0.08</v>
      </c>
      <c r="R217" s="6">
        <f t="shared" si="16"/>
        <v>162.73224000000002</v>
      </c>
      <c r="S217" s="7">
        <v>43</v>
      </c>
      <c r="T217" s="8">
        <f t="shared" si="17"/>
        <v>6997.4863200000009</v>
      </c>
      <c r="U217" s="5">
        <v>0.05</v>
      </c>
      <c r="V217" s="9">
        <f t="shared" si="18"/>
        <v>349.87431600000008</v>
      </c>
      <c r="W217" s="4">
        <v>24.54</v>
      </c>
      <c r="X217" s="4">
        <f t="shared" si="19"/>
        <v>6672.1520040000005</v>
      </c>
      <c r="Y217" s="58"/>
      <c r="AA217" t="b">
        <f>AND('Sales Filter'!H217= "BOBBY CHAVEZ", YEAR('Sales Filter'!B217 ) = 2015)</f>
        <v>0</v>
      </c>
    </row>
    <row r="218" spans="1:27" ht="14.5">
      <c r="A218" s="10" t="s">
        <v>568</v>
      </c>
      <c r="B218" s="11">
        <v>41504</v>
      </c>
      <c r="C218" s="10" t="s">
        <v>569</v>
      </c>
      <c r="D218" s="10" t="s">
        <v>570</v>
      </c>
      <c r="E218" s="10" t="s">
        <v>27</v>
      </c>
      <c r="F218" s="10" t="s">
        <v>27</v>
      </c>
      <c r="G218" s="10" t="s">
        <v>40</v>
      </c>
      <c r="H218" s="10" t="s">
        <v>29</v>
      </c>
      <c r="I218" s="10" t="s">
        <v>42</v>
      </c>
      <c r="J218" s="10" t="s">
        <v>35</v>
      </c>
      <c r="K218" s="10" t="s">
        <v>36</v>
      </c>
      <c r="L218" s="10" t="s">
        <v>33</v>
      </c>
      <c r="M218" s="11">
        <v>41513</v>
      </c>
      <c r="N218" s="12">
        <v>3.8170000000000006</v>
      </c>
      <c r="O218" s="12">
        <v>7.3479999999999999</v>
      </c>
      <c r="P218" s="13">
        <f t="shared" si="15"/>
        <v>0.92507204610950977</v>
      </c>
      <c r="Q218" s="13">
        <v>0.08</v>
      </c>
      <c r="R218" s="14">
        <f t="shared" si="16"/>
        <v>7.9358400000000007</v>
      </c>
      <c r="S218" s="15">
        <v>7</v>
      </c>
      <c r="T218" s="16">
        <f t="shared" si="17"/>
        <v>55.550880000000006</v>
      </c>
      <c r="U218" s="13">
        <v>9.9999999999999992E-2</v>
      </c>
      <c r="V218" s="17">
        <f t="shared" si="18"/>
        <v>5.5550880000000005</v>
      </c>
      <c r="W218" s="12">
        <v>1.55</v>
      </c>
      <c r="X218" s="12">
        <f t="shared" si="19"/>
        <v>51.545792000000006</v>
      </c>
      <c r="Y218" s="59"/>
      <c r="AA218" t="b">
        <f>AND('Sales Filter'!H218= "BOBBY CHAVEZ", YEAR('Sales Filter'!B218 ) = 2015)</f>
        <v>0</v>
      </c>
    </row>
    <row r="219" spans="1:27" ht="14.5">
      <c r="A219" s="2" t="s">
        <v>571</v>
      </c>
      <c r="B219" s="3">
        <v>41506</v>
      </c>
      <c r="C219" s="2" t="s">
        <v>572</v>
      </c>
      <c r="D219" s="2" t="s">
        <v>573</v>
      </c>
      <c r="E219" s="2" t="s">
        <v>27</v>
      </c>
      <c r="F219" s="2" t="s">
        <v>27</v>
      </c>
      <c r="G219" s="2" t="s">
        <v>40</v>
      </c>
      <c r="H219" s="2" t="s">
        <v>327</v>
      </c>
      <c r="I219" s="2" t="s">
        <v>42</v>
      </c>
      <c r="J219" s="2" t="s">
        <v>35</v>
      </c>
      <c r="K219" s="2" t="s">
        <v>54</v>
      </c>
      <c r="L219" s="2" t="s">
        <v>33</v>
      </c>
      <c r="M219" s="3">
        <v>41515</v>
      </c>
      <c r="N219" s="4">
        <v>74.503000000000014</v>
      </c>
      <c r="O219" s="4">
        <v>181.72</v>
      </c>
      <c r="P219" s="5">
        <f t="shared" si="15"/>
        <v>1.4390964122250105</v>
      </c>
      <c r="Q219" s="5">
        <v>0.08</v>
      </c>
      <c r="R219" s="6">
        <f t="shared" si="16"/>
        <v>196.25760000000002</v>
      </c>
      <c r="S219" s="7">
        <v>25</v>
      </c>
      <c r="T219" s="8">
        <f t="shared" si="17"/>
        <v>4906.4400000000005</v>
      </c>
      <c r="U219" s="5">
        <v>0.08</v>
      </c>
      <c r="V219" s="9">
        <f t="shared" si="18"/>
        <v>392.51520000000005</v>
      </c>
      <c r="W219" s="4">
        <v>20.04</v>
      </c>
      <c r="X219" s="4">
        <f t="shared" si="19"/>
        <v>4533.9648000000007</v>
      </c>
      <c r="Y219" s="58"/>
      <c r="AA219" t="b">
        <f>AND('Sales Filter'!H219= "BOBBY CHAVEZ", YEAR('Sales Filter'!B219 ) = 2015)</f>
        <v>0</v>
      </c>
    </row>
    <row r="220" spans="1:27" ht="14.5">
      <c r="A220" s="2" t="s">
        <v>574</v>
      </c>
      <c r="B220" s="3">
        <v>41508</v>
      </c>
      <c r="C220" s="2" t="s">
        <v>575</v>
      </c>
      <c r="D220" s="2" t="s">
        <v>576</v>
      </c>
      <c r="E220" s="2" t="s">
        <v>27</v>
      </c>
      <c r="F220" s="2" t="s">
        <v>27</v>
      </c>
      <c r="G220" s="2" t="s">
        <v>79</v>
      </c>
      <c r="H220" s="2" t="s">
        <v>112</v>
      </c>
      <c r="I220" s="2" t="s">
        <v>51</v>
      </c>
      <c r="J220" s="2" t="s">
        <v>35</v>
      </c>
      <c r="K220" s="2" t="s">
        <v>32</v>
      </c>
      <c r="L220" s="2" t="s">
        <v>33</v>
      </c>
      <c r="M220" s="3">
        <v>41518</v>
      </c>
      <c r="N220" s="4">
        <v>5.7090000000000005</v>
      </c>
      <c r="O220" s="4">
        <v>14.278000000000002</v>
      </c>
      <c r="P220" s="5">
        <f t="shared" si="15"/>
        <v>1.5009633911368019</v>
      </c>
      <c r="Q220" s="5">
        <v>0.08</v>
      </c>
      <c r="R220" s="6">
        <f t="shared" si="16"/>
        <v>15.420240000000003</v>
      </c>
      <c r="S220" s="7">
        <v>47</v>
      </c>
      <c r="T220" s="8">
        <f t="shared" si="17"/>
        <v>724.75128000000018</v>
      </c>
      <c r="U220" s="5">
        <v>0.03</v>
      </c>
      <c r="V220" s="9">
        <f t="shared" si="18"/>
        <v>21.742538400000004</v>
      </c>
      <c r="W220" s="4">
        <v>3.19</v>
      </c>
      <c r="X220" s="4">
        <f t="shared" si="19"/>
        <v>706.19874160000018</v>
      </c>
      <c r="Y220" s="58"/>
      <c r="AA220" t="b">
        <f>AND('Sales Filter'!H220= "BOBBY CHAVEZ", YEAR('Sales Filter'!B220 ) = 2015)</f>
        <v>0</v>
      </c>
    </row>
    <row r="221" spans="1:27" ht="14.5">
      <c r="A221" s="2" t="s">
        <v>577</v>
      </c>
      <c r="B221" s="3">
        <v>41509</v>
      </c>
      <c r="C221" s="2" t="s">
        <v>578</v>
      </c>
      <c r="D221" s="2" t="s">
        <v>579</v>
      </c>
      <c r="E221" s="2" t="s">
        <v>27</v>
      </c>
      <c r="F221" s="2" t="s">
        <v>27</v>
      </c>
      <c r="G221" s="2" t="s">
        <v>79</v>
      </c>
      <c r="H221" s="2" t="s">
        <v>103</v>
      </c>
      <c r="I221" s="2" t="s">
        <v>51</v>
      </c>
      <c r="J221" s="2" t="s">
        <v>35</v>
      </c>
      <c r="K221" s="2" t="s">
        <v>54</v>
      </c>
      <c r="L221" s="2" t="s">
        <v>33</v>
      </c>
      <c r="M221" s="3">
        <v>41517</v>
      </c>
      <c r="N221" s="4">
        <v>1.298</v>
      </c>
      <c r="O221" s="4">
        <v>2.0680000000000001</v>
      </c>
      <c r="P221" s="5">
        <f t="shared" si="15"/>
        <v>0.59322033898305082</v>
      </c>
      <c r="Q221" s="5">
        <v>0.08</v>
      </c>
      <c r="R221" s="6">
        <f t="shared" si="16"/>
        <v>2.2334400000000003</v>
      </c>
      <c r="S221" s="7">
        <v>44</v>
      </c>
      <c r="T221" s="8">
        <f t="shared" si="17"/>
        <v>98.271360000000016</v>
      </c>
      <c r="U221" s="5">
        <v>0.01</v>
      </c>
      <c r="V221" s="9">
        <f t="shared" si="18"/>
        <v>0.98271360000000019</v>
      </c>
      <c r="W221" s="4">
        <v>1.54</v>
      </c>
      <c r="X221" s="4">
        <f t="shared" si="19"/>
        <v>98.828646400000025</v>
      </c>
      <c r="Y221" s="58"/>
      <c r="AA221" t="b">
        <f>AND('Sales Filter'!H221= "BOBBY CHAVEZ", YEAR('Sales Filter'!B221 ) = 2015)</f>
        <v>0</v>
      </c>
    </row>
    <row r="222" spans="1:27" ht="14.5">
      <c r="A222" s="18" t="s">
        <v>580</v>
      </c>
      <c r="B222" s="19">
        <v>41509</v>
      </c>
      <c r="C222" s="18" t="s">
        <v>581</v>
      </c>
      <c r="D222" s="18" t="s">
        <v>582</v>
      </c>
      <c r="E222" s="18" t="s">
        <v>27</v>
      </c>
      <c r="F222" s="18" t="s">
        <v>27</v>
      </c>
      <c r="G222" s="18" t="s">
        <v>40</v>
      </c>
      <c r="H222" s="18" t="s">
        <v>112</v>
      </c>
      <c r="I222" s="18" t="s">
        <v>30</v>
      </c>
      <c r="J222" s="18" t="s">
        <v>35</v>
      </c>
      <c r="K222" s="18" t="s">
        <v>54</v>
      </c>
      <c r="L222" s="18" t="s">
        <v>33</v>
      </c>
      <c r="M222" s="19">
        <v>41517</v>
      </c>
      <c r="N222" s="20">
        <v>3.8720000000000003</v>
      </c>
      <c r="O222" s="20">
        <v>6.2480000000000002</v>
      </c>
      <c r="P222" s="21">
        <f t="shared" si="15"/>
        <v>0.61363636363636354</v>
      </c>
      <c r="Q222" s="21">
        <v>0.08</v>
      </c>
      <c r="R222" s="22">
        <f t="shared" si="16"/>
        <v>6.7478400000000009</v>
      </c>
      <c r="S222" s="23">
        <v>34</v>
      </c>
      <c r="T222" s="24">
        <f t="shared" si="17"/>
        <v>229.42656000000002</v>
      </c>
      <c r="U222" s="21">
        <v>6.0000000000000005E-2</v>
      </c>
      <c r="V222" s="25">
        <f t="shared" si="18"/>
        <v>13.765593600000003</v>
      </c>
      <c r="W222" s="20">
        <v>1.44</v>
      </c>
      <c r="X222" s="20">
        <f t="shared" si="19"/>
        <v>217.1009664</v>
      </c>
      <c r="Y222" s="60"/>
      <c r="AA222" t="b">
        <f>AND('Sales Filter'!H222= "BOBBY CHAVEZ", YEAR('Sales Filter'!B222 ) = 2015)</f>
        <v>0</v>
      </c>
    </row>
    <row r="223" spans="1:27" ht="14.5">
      <c r="A223" s="2" t="s">
        <v>583</v>
      </c>
      <c r="B223" s="3">
        <v>41512</v>
      </c>
      <c r="C223" s="2" t="s">
        <v>584</v>
      </c>
      <c r="D223" s="2" t="s">
        <v>585</v>
      </c>
      <c r="E223" s="2" t="s">
        <v>27</v>
      </c>
      <c r="F223" s="2" t="s">
        <v>27</v>
      </c>
      <c r="G223" s="2" t="s">
        <v>58</v>
      </c>
      <c r="H223" s="2" t="s">
        <v>89</v>
      </c>
      <c r="I223" s="2" t="s">
        <v>51</v>
      </c>
      <c r="J223" s="2" t="s">
        <v>35</v>
      </c>
      <c r="K223" s="2" t="s">
        <v>54</v>
      </c>
      <c r="L223" s="2" t="s">
        <v>33</v>
      </c>
      <c r="M223" s="3">
        <v>41520</v>
      </c>
      <c r="N223" s="4">
        <v>2.1339999999999999</v>
      </c>
      <c r="O223" s="4">
        <v>3.3880000000000003</v>
      </c>
      <c r="P223" s="5">
        <f t="shared" si="15"/>
        <v>0.58762886597938169</v>
      </c>
      <c r="Q223" s="5">
        <v>0.08</v>
      </c>
      <c r="R223" s="6">
        <f t="shared" si="16"/>
        <v>3.6590400000000005</v>
      </c>
      <c r="S223" s="7">
        <v>47</v>
      </c>
      <c r="T223" s="8">
        <f t="shared" si="17"/>
        <v>171.97488000000001</v>
      </c>
      <c r="U223" s="5">
        <v>0.05</v>
      </c>
      <c r="V223" s="9">
        <f t="shared" si="18"/>
        <v>8.5987440000000017</v>
      </c>
      <c r="W223" s="4">
        <v>1.04</v>
      </c>
      <c r="X223" s="4">
        <f t="shared" si="19"/>
        <v>164.41613599999999</v>
      </c>
      <c r="Y223" s="58"/>
      <c r="AA223" t="b">
        <f>AND('Sales Filter'!H223= "BOBBY CHAVEZ", YEAR('Sales Filter'!B223 ) = 2015)</f>
        <v>0</v>
      </c>
    </row>
    <row r="224" spans="1:27" ht="14.5">
      <c r="A224" s="2" t="s">
        <v>586</v>
      </c>
      <c r="B224" s="3">
        <v>41513</v>
      </c>
      <c r="C224" s="2" t="s">
        <v>581</v>
      </c>
      <c r="D224" s="2" t="s">
        <v>582</v>
      </c>
      <c r="E224" s="2" t="s">
        <v>27</v>
      </c>
      <c r="F224" s="2" t="s">
        <v>27</v>
      </c>
      <c r="G224" s="2" t="s">
        <v>58</v>
      </c>
      <c r="H224" s="2" t="s">
        <v>112</v>
      </c>
      <c r="I224" s="2" t="s">
        <v>51</v>
      </c>
      <c r="J224" s="2" t="s">
        <v>35</v>
      </c>
      <c r="K224" s="2" t="s">
        <v>54</v>
      </c>
      <c r="L224" s="2" t="s">
        <v>33</v>
      </c>
      <c r="M224" s="3">
        <v>41521</v>
      </c>
      <c r="N224" s="4">
        <v>9.5810000000000013</v>
      </c>
      <c r="O224" s="4">
        <v>15.708</v>
      </c>
      <c r="P224" s="5">
        <f t="shared" si="15"/>
        <v>0.63949483352468406</v>
      </c>
      <c r="Q224" s="5">
        <v>0.08</v>
      </c>
      <c r="R224" s="6">
        <f t="shared" si="16"/>
        <v>16.964640000000003</v>
      </c>
      <c r="S224" s="7">
        <v>10</v>
      </c>
      <c r="T224" s="8">
        <f t="shared" si="17"/>
        <v>169.64640000000003</v>
      </c>
      <c r="U224" s="5">
        <v>0.02</v>
      </c>
      <c r="V224" s="9">
        <f t="shared" si="18"/>
        <v>3.3929280000000008</v>
      </c>
      <c r="W224" s="4">
        <v>3.04</v>
      </c>
      <c r="X224" s="4">
        <f t="shared" si="19"/>
        <v>169.29347200000001</v>
      </c>
      <c r="Y224" s="58"/>
      <c r="AA224" t="b">
        <f>AND('Sales Filter'!H224= "BOBBY CHAVEZ", YEAR('Sales Filter'!B224 ) = 2015)</f>
        <v>0</v>
      </c>
    </row>
    <row r="225" spans="1:27" ht="14.5">
      <c r="A225" s="2" t="s">
        <v>587</v>
      </c>
      <c r="B225" s="3">
        <v>41513</v>
      </c>
      <c r="C225" s="2" t="s">
        <v>588</v>
      </c>
      <c r="D225" s="2" t="s">
        <v>589</v>
      </c>
      <c r="E225" s="2" t="s">
        <v>27</v>
      </c>
      <c r="F225" s="2" t="s">
        <v>27</v>
      </c>
      <c r="G225" s="2" t="s">
        <v>79</v>
      </c>
      <c r="H225" s="2" t="s">
        <v>89</v>
      </c>
      <c r="I225" s="2" t="s">
        <v>42</v>
      </c>
      <c r="J225" s="2" t="s">
        <v>31</v>
      </c>
      <c r="K225" s="2" t="s">
        <v>54</v>
      </c>
      <c r="L225" s="2" t="s">
        <v>33</v>
      </c>
      <c r="M225" s="3">
        <v>41525</v>
      </c>
      <c r="N225" s="4">
        <v>66.649000000000015</v>
      </c>
      <c r="O225" s="4">
        <v>111.07800000000002</v>
      </c>
      <c r="P225" s="5">
        <f t="shared" si="15"/>
        <v>0.66661165208780315</v>
      </c>
      <c r="Q225" s="5">
        <v>0.08</v>
      </c>
      <c r="R225" s="6">
        <f t="shared" si="16"/>
        <v>119.96424000000003</v>
      </c>
      <c r="S225" s="7">
        <v>14</v>
      </c>
      <c r="T225" s="8">
        <f t="shared" si="17"/>
        <v>1679.4993600000005</v>
      </c>
      <c r="U225" s="5">
        <v>0.05</v>
      </c>
      <c r="V225" s="9">
        <f t="shared" si="18"/>
        <v>83.974968000000032</v>
      </c>
      <c r="W225" s="4">
        <v>7.2299999999999995</v>
      </c>
      <c r="X225" s="4">
        <f t="shared" si="19"/>
        <v>1602.7543920000005</v>
      </c>
      <c r="Y225" s="58"/>
      <c r="AA225" t="b">
        <f>AND('Sales Filter'!H225= "BOBBY CHAVEZ", YEAR('Sales Filter'!B225 ) = 2015)</f>
        <v>0</v>
      </c>
    </row>
    <row r="226" spans="1:27" ht="14.5">
      <c r="A226" s="2" t="s">
        <v>590</v>
      </c>
      <c r="B226" s="3">
        <v>41514</v>
      </c>
      <c r="C226" s="2" t="s">
        <v>588</v>
      </c>
      <c r="D226" s="2" t="s">
        <v>589</v>
      </c>
      <c r="E226" s="2" t="s">
        <v>27</v>
      </c>
      <c r="F226" s="2" t="s">
        <v>27</v>
      </c>
      <c r="G226" s="2" t="s">
        <v>79</v>
      </c>
      <c r="H226" s="2" t="s">
        <v>89</v>
      </c>
      <c r="I226" s="2" t="s">
        <v>30</v>
      </c>
      <c r="J226" s="2" t="s">
        <v>35</v>
      </c>
      <c r="K226" s="2" t="s">
        <v>54</v>
      </c>
      <c r="L226" s="2" t="s">
        <v>43</v>
      </c>
      <c r="M226" s="3">
        <v>41523</v>
      </c>
      <c r="N226" s="4">
        <v>2.6950000000000003</v>
      </c>
      <c r="O226" s="4">
        <v>4.2790000000000008</v>
      </c>
      <c r="P226" s="5">
        <f t="shared" si="15"/>
        <v>0.58775510204081649</v>
      </c>
      <c r="Q226" s="5">
        <v>0.08</v>
      </c>
      <c r="R226" s="6">
        <f t="shared" si="16"/>
        <v>4.6213200000000008</v>
      </c>
      <c r="S226" s="7">
        <v>34</v>
      </c>
      <c r="T226" s="8">
        <f t="shared" si="17"/>
        <v>157.12488000000002</v>
      </c>
      <c r="U226" s="5">
        <v>9.9999999999999992E-2</v>
      </c>
      <c r="V226" s="9">
        <f t="shared" si="18"/>
        <v>15.712488</v>
      </c>
      <c r="W226" s="4">
        <v>7.06</v>
      </c>
      <c r="X226" s="4">
        <f t="shared" si="19"/>
        <v>148.47239200000001</v>
      </c>
      <c r="Y226" s="58"/>
      <c r="AA226" t="b">
        <f>AND('Sales Filter'!H226= "BOBBY CHAVEZ", YEAR('Sales Filter'!B226 ) = 2015)</f>
        <v>0</v>
      </c>
    </row>
    <row r="227" spans="1:27" ht="14.5">
      <c r="A227" s="2" t="s">
        <v>591</v>
      </c>
      <c r="B227" s="3">
        <v>41516</v>
      </c>
      <c r="C227" s="2" t="s">
        <v>592</v>
      </c>
      <c r="D227" s="2" t="s">
        <v>593</v>
      </c>
      <c r="E227" s="2" t="s">
        <v>27</v>
      </c>
      <c r="F227" s="2" t="s">
        <v>27</v>
      </c>
      <c r="G227" s="2" t="s">
        <v>79</v>
      </c>
      <c r="H227" s="2" t="s">
        <v>65</v>
      </c>
      <c r="I227" s="2" t="s">
        <v>60</v>
      </c>
      <c r="J227" s="2" t="s">
        <v>35</v>
      </c>
      <c r="K227" s="2" t="s">
        <v>54</v>
      </c>
      <c r="L227" s="2" t="s">
        <v>33</v>
      </c>
      <c r="M227" s="3">
        <v>41524</v>
      </c>
      <c r="N227" s="4">
        <v>1.298</v>
      </c>
      <c r="O227" s="4">
        <v>2.0680000000000001</v>
      </c>
      <c r="P227" s="5">
        <f t="shared" si="15"/>
        <v>0.59322033898305082</v>
      </c>
      <c r="Q227" s="5">
        <v>0.08</v>
      </c>
      <c r="R227" s="6">
        <f t="shared" si="16"/>
        <v>2.2334400000000003</v>
      </c>
      <c r="S227" s="7">
        <v>45</v>
      </c>
      <c r="T227" s="8">
        <f t="shared" si="17"/>
        <v>100.50480000000002</v>
      </c>
      <c r="U227" s="5">
        <v>0.04</v>
      </c>
      <c r="V227" s="9">
        <f t="shared" si="18"/>
        <v>4.0201920000000007</v>
      </c>
      <c r="W227" s="4">
        <v>1.54</v>
      </c>
      <c r="X227" s="4">
        <f t="shared" si="19"/>
        <v>98.024608000000029</v>
      </c>
      <c r="Y227" s="58"/>
      <c r="AA227" t="b">
        <f>AND('Sales Filter'!H227= "BOBBY CHAVEZ", YEAR('Sales Filter'!B227 ) = 2015)</f>
        <v>0</v>
      </c>
    </row>
    <row r="228" spans="1:27" ht="14.5">
      <c r="A228" s="2" t="s">
        <v>594</v>
      </c>
      <c r="B228" s="3">
        <v>41517</v>
      </c>
      <c r="C228" s="2" t="s">
        <v>595</v>
      </c>
      <c r="D228" s="2" t="s">
        <v>596</v>
      </c>
      <c r="E228" s="2" t="s">
        <v>27</v>
      </c>
      <c r="F228" s="2" t="s">
        <v>27</v>
      </c>
      <c r="G228" s="2" t="s">
        <v>28</v>
      </c>
      <c r="H228" s="2" t="s">
        <v>41</v>
      </c>
      <c r="I228" s="2" t="s">
        <v>117</v>
      </c>
      <c r="J228" s="2" t="s">
        <v>35</v>
      </c>
      <c r="K228" s="2" t="s">
        <v>54</v>
      </c>
      <c r="L228" s="2" t="s">
        <v>33</v>
      </c>
      <c r="M228" s="3">
        <v>41525</v>
      </c>
      <c r="N228" s="4">
        <v>4.9060000000000006</v>
      </c>
      <c r="O228" s="4">
        <v>11.979000000000001</v>
      </c>
      <c r="P228" s="5">
        <f t="shared" si="15"/>
        <v>1.4417040358744393</v>
      </c>
      <c r="Q228" s="5">
        <v>0.08</v>
      </c>
      <c r="R228" s="6">
        <f t="shared" si="16"/>
        <v>12.937320000000001</v>
      </c>
      <c r="S228" s="7">
        <v>11</v>
      </c>
      <c r="T228" s="8">
        <f t="shared" si="17"/>
        <v>142.31052000000003</v>
      </c>
      <c r="U228" s="5">
        <v>0.04</v>
      </c>
      <c r="V228" s="9">
        <f t="shared" si="18"/>
        <v>5.6924208000000007</v>
      </c>
      <c r="W228" s="4">
        <v>4.55</v>
      </c>
      <c r="X228" s="4">
        <f t="shared" si="19"/>
        <v>141.16809920000003</v>
      </c>
      <c r="Y228" s="58"/>
      <c r="AA228" t="b">
        <f>AND('Sales Filter'!H228= "BOBBY CHAVEZ", YEAR('Sales Filter'!B228 ) = 2015)</f>
        <v>0</v>
      </c>
    </row>
    <row r="229" spans="1:27" ht="14.5">
      <c r="A229" s="2" t="s">
        <v>597</v>
      </c>
      <c r="B229" s="3">
        <v>41518</v>
      </c>
      <c r="C229" s="2" t="s">
        <v>322</v>
      </c>
      <c r="D229" s="2" t="s">
        <v>323</v>
      </c>
      <c r="E229" s="2" t="s">
        <v>48</v>
      </c>
      <c r="F229" s="2" t="s">
        <v>49</v>
      </c>
      <c r="G229" s="2" t="s">
        <v>28</v>
      </c>
      <c r="H229" s="2" t="s">
        <v>50</v>
      </c>
      <c r="I229" s="2" t="s">
        <v>42</v>
      </c>
      <c r="J229" s="2" t="s">
        <v>35</v>
      </c>
      <c r="K229" s="2" t="s">
        <v>32</v>
      </c>
      <c r="L229" s="2" t="s">
        <v>33</v>
      </c>
      <c r="M229" s="3">
        <v>41527</v>
      </c>
      <c r="N229" s="4">
        <v>1.6060000000000001</v>
      </c>
      <c r="O229" s="4">
        <v>3.927</v>
      </c>
      <c r="P229" s="5">
        <f t="shared" si="15"/>
        <v>1.4452054794520546</v>
      </c>
      <c r="Q229" s="5">
        <v>0.08</v>
      </c>
      <c r="R229" s="6">
        <f t="shared" si="16"/>
        <v>4.2411600000000007</v>
      </c>
      <c r="S229" s="7">
        <v>28</v>
      </c>
      <c r="T229" s="8">
        <f t="shared" si="17"/>
        <v>118.75248000000002</v>
      </c>
      <c r="U229" s="5">
        <v>0.05</v>
      </c>
      <c r="V229" s="9">
        <f t="shared" si="18"/>
        <v>5.9376240000000013</v>
      </c>
      <c r="W229" s="4">
        <v>4.22</v>
      </c>
      <c r="X229" s="4">
        <f t="shared" si="19"/>
        <v>117.03485600000002</v>
      </c>
      <c r="Y229" s="58"/>
      <c r="AA229" t="b">
        <f>AND('Sales Filter'!H229= "BOBBY CHAVEZ", YEAR('Sales Filter'!B229 ) = 2015)</f>
        <v>0</v>
      </c>
    </row>
    <row r="230" spans="1:27" ht="14.5">
      <c r="A230" s="2" t="s">
        <v>598</v>
      </c>
      <c r="B230" s="3">
        <v>41519</v>
      </c>
      <c r="C230" s="2" t="s">
        <v>599</v>
      </c>
      <c r="D230" s="2" t="s">
        <v>600</v>
      </c>
      <c r="E230" s="2" t="s">
        <v>48</v>
      </c>
      <c r="F230" s="2" t="s">
        <v>49</v>
      </c>
      <c r="G230" s="2" t="s">
        <v>40</v>
      </c>
      <c r="H230" s="2" t="s">
        <v>70</v>
      </c>
      <c r="I230" s="2" t="s">
        <v>51</v>
      </c>
      <c r="J230" s="2" t="s">
        <v>35</v>
      </c>
      <c r="K230" s="2" t="s">
        <v>36</v>
      </c>
      <c r="L230" s="2" t="s">
        <v>43</v>
      </c>
      <c r="M230" s="3">
        <v>41528</v>
      </c>
      <c r="N230" s="4">
        <v>3.6520000000000001</v>
      </c>
      <c r="O230" s="4">
        <v>5.6980000000000004</v>
      </c>
      <c r="P230" s="5">
        <f t="shared" si="15"/>
        <v>0.56024096385542177</v>
      </c>
      <c r="Q230" s="5">
        <v>0.08</v>
      </c>
      <c r="R230" s="6">
        <f t="shared" si="16"/>
        <v>6.1538400000000006</v>
      </c>
      <c r="S230" s="7">
        <v>39</v>
      </c>
      <c r="T230" s="8">
        <f t="shared" si="17"/>
        <v>239.99976000000004</v>
      </c>
      <c r="U230" s="5">
        <v>0.08</v>
      </c>
      <c r="V230" s="9">
        <f t="shared" si="18"/>
        <v>19.199980800000002</v>
      </c>
      <c r="W230" s="4">
        <v>2.09</v>
      </c>
      <c r="X230" s="4">
        <f t="shared" si="19"/>
        <v>222.88977920000005</v>
      </c>
      <c r="Y230" s="58"/>
      <c r="AA230" t="b">
        <f>AND('Sales Filter'!H230= "BOBBY CHAVEZ", YEAR('Sales Filter'!B230 ) = 2015)</f>
        <v>0</v>
      </c>
    </row>
    <row r="231" spans="1:27" ht="14.5">
      <c r="A231" s="2" t="s">
        <v>601</v>
      </c>
      <c r="B231" s="3">
        <v>41519</v>
      </c>
      <c r="C231" s="2" t="s">
        <v>602</v>
      </c>
      <c r="D231" s="2" t="s">
        <v>603</v>
      </c>
      <c r="E231" s="2" t="s">
        <v>27</v>
      </c>
      <c r="F231" s="2" t="s">
        <v>27</v>
      </c>
      <c r="G231" s="2" t="s">
        <v>28</v>
      </c>
      <c r="H231" s="2" t="s">
        <v>233</v>
      </c>
      <c r="I231" s="2" t="s">
        <v>42</v>
      </c>
      <c r="J231" s="2" t="s">
        <v>35</v>
      </c>
      <c r="K231" s="2" t="s">
        <v>54</v>
      </c>
      <c r="L231" s="2" t="s">
        <v>33</v>
      </c>
      <c r="M231" s="3">
        <v>41531</v>
      </c>
      <c r="N231" s="4">
        <v>4.2240000000000002</v>
      </c>
      <c r="O231" s="4">
        <v>6.9300000000000006</v>
      </c>
      <c r="P231" s="5">
        <f t="shared" si="15"/>
        <v>0.64062500000000011</v>
      </c>
      <c r="Q231" s="5">
        <v>0.08</v>
      </c>
      <c r="R231" s="6">
        <f t="shared" si="16"/>
        <v>7.4844000000000008</v>
      </c>
      <c r="S231" s="7">
        <v>41</v>
      </c>
      <c r="T231" s="8">
        <f t="shared" si="17"/>
        <v>306.86040000000003</v>
      </c>
      <c r="U231" s="5">
        <v>0.11</v>
      </c>
      <c r="V231" s="9">
        <f t="shared" si="18"/>
        <v>33.754644000000006</v>
      </c>
      <c r="W231" s="4">
        <v>0.55000000000000004</v>
      </c>
      <c r="X231" s="4">
        <f t="shared" si="19"/>
        <v>273.65575600000005</v>
      </c>
      <c r="Y231" s="58"/>
      <c r="AA231" t="b">
        <f>AND('Sales Filter'!H231= "BOBBY CHAVEZ", YEAR('Sales Filter'!B231 ) = 2015)</f>
        <v>0</v>
      </c>
    </row>
    <row r="232" spans="1:27" ht="14.5">
      <c r="A232" s="2" t="s">
        <v>604</v>
      </c>
      <c r="B232" s="3">
        <v>41524</v>
      </c>
      <c r="C232" s="2" t="s">
        <v>605</v>
      </c>
      <c r="D232" s="2" t="s">
        <v>606</v>
      </c>
      <c r="E232" s="2" t="s">
        <v>27</v>
      </c>
      <c r="F232" s="2" t="s">
        <v>27</v>
      </c>
      <c r="G232" s="2" t="s">
        <v>28</v>
      </c>
      <c r="H232" s="2" t="s">
        <v>41</v>
      </c>
      <c r="I232" s="2" t="s">
        <v>51</v>
      </c>
      <c r="J232" s="2" t="s">
        <v>35</v>
      </c>
      <c r="K232" s="2" t="s">
        <v>54</v>
      </c>
      <c r="L232" s="2" t="s">
        <v>33</v>
      </c>
      <c r="M232" s="3">
        <v>41532</v>
      </c>
      <c r="N232" s="4">
        <v>2.1339999999999999</v>
      </c>
      <c r="O232" s="4">
        <v>3.3880000000000003</v>
      </c>
      <c r="P232" s="5">
        <f t="shared" si="15"/>
        <v>0.58762886597938169</v>
      </c>
      <c r="Q232" s="5">
        <v>0.08</v>
      </c>
      <c r="R232" s="6">
        <f t="shared" si="16"/>
        <v>3.6590400000000005</v>
      </c>
      <c r="S232" s="7">
        <v>26</v>
      </c>
      <c r="T232" s="8">
        <f t="shared" si="17"/>
        <v>95.135040000000018</v>
      </c>
      <c r="U232" s="5">
        <v>0.05</v>
      </c>
      <c r="V232" s="9">
        <f t="shared" si="18"/>
        <v>4.7567520000000014</v>
      </c>
      <c r="W232" s="4">
        <v>1.04</v>
      </c>
      <c r="X232" s="4">
        <f t="shared" si="19"/>
        <v>91.418288000000018</v>
      </c>
      <c r="Y232" s="58"/>
      <c r="AA232" t="b">
        <f>AND('Sales Filter'!H232= "BOBBY CHAVEZ", YEAR('Sales Filter'!B232 ) = 2015)</f>
        <v>0</v>
      </c>
    </row>
    <row r="233" spans="1:27" ht="14.5">
      <c r="A233" s="2" t="s">
        <v>607</v>
      </c>
      <c r="B233" s="3">
        <v>41525</v>
      </c>
      <c r="C233" s="2" t="s">
        <v>608</v>
      </c>
      <c r="D233" s="2" t="s">
        <v>609</v>
      </c>
      <c r="E233" s="2" t="s">
        <v>27</v>
      </c>
      <c r="F233" s="2" t="s">
        <v>27</v>
      </c>
      <c r="G233" s="2" t="s">
        <v>28</v>
      </c>
      <c r="H233" s="2" t="s">
        <v>112</v>
      </c>
      <c r="I233" s="2" t="s">
        <v>51</v>
      </c>
      <c r="J233" s="2" t="s">
        <v>35</v>
      </c>
      <c r="K233" s="2" t="s">
        <v>36</v>
      </c>
      <c r="L233" s="2" t="s">
        <v>33</v>
      </c>
      <c r="M233" s="3">
        <v>41534</v>
      </c>
      <c r="N233" s="4">
        <v>1.9360000000000002</v>
      </c>
      <c r="O233" s="4">
        <v>3.718</v>
      </c>
      <c r="P233" s="5">
        <f t="shared" si="15"/>
        <v>0.9204545454545453</v>
      </c>
      <c r="Q233" s="5">
        <v>0.08</v>
      </c>
      <c r="R233" s="6">
        <f t="shared" si="16"/>
        <v>4.0154399999999999</v>
      </c>
      <c r="S233" s="7">
        <v>29</v>
      </c>
      <c r="T233" s="8">
        <f t="shared" si="17"/>
        <v>116.44776</v>
      </c>
      <c r="U233" s="5">
        <v>0.09</v>
      </c>
      <c r="V233" s="9">
        <f t="shared" si="18"/>
        <v>10.480298400000001</v>
      </c>
      <c r="W233" s="4">
        <v>0.9</v>
      </c>
      <c r="X233" s="4">
        <f t="shared" si="19"/>
        <v>106.86746160000001</v>
      </c>
      <c r="Y233" s="58"/>
      <c r="AA233" t="b">
        <f>AND('Sales Filter'!H233= "BOBBY CHAVEZ", YEAR('Sales Filter'!B233 ) = 2015)</f>
        <v>0</v>
      </c>
    </row>
    <row r="234" spans="1:27" ht="14.5">
      <c r="A234" s="2" t="s">
        <v>610</v>
      </c>
      <c r="B234" s="3">
        <v>41527</v>
      </c>
      <c r="C234" s="2" t="s">
        <v>611</v>
      </c>
      <c r="D234" s="2" t="s">
        <v>612</v>
      </c>
      <c r="E234" s="2" t="s">
        <v>27</v>
      </c>
      <c r="F234" s="2" t="s">
        <v>27</v>
      </c>
      <c r="G234" s="2" t="s">
        <v>40</v>
      </c>
      <c r="H234" s="2" t="s">
        <v>233</v>
      </c>
      <c r="I234" s="2" t="s">
        <v>60</v>
      </c>
      <c r="J234" s="2" t="s">
        <v>35</v>
      </c>
      <c r="K234" s="2" t="s">
        <v>54</v>
      </c>
      <c r="L234" s="2" t="s">
        <v>33</v>
      </c>
      <c r="M234" s="3">
        <v>41536</v>
      </c>
      <c r="N234" s="4">
        <v>4.9060000000000006</v>
      </c>
      <c r="O234" s="4">
        <v>11.979000000000001</v>
      </c>
      <c r="P234" s="5">
        <f t="shared" si="15"/>
        <v>1.4417040358744393</v>
      </c>
      <c r="Q234" s="5">
        <v>0.08</v>
      </c>
      <c r="R234" s="6">
        <f t="shared" si="16"/>
        <v>12.937320000000001</v>
      </c>
      <c r="S234" s="7">
        <v>39</v>
      </c>
      <c r="T234" s="8">
        <f t="shared" si="17"/>
        <v>504.55548000000005</v>
      </c>
      <c r="U234" s="5">
        <v>0.11</v>
      </c>
      <c r="V234" s="9">
        <f t="shared" si="18"/>
        <v>55.501102800000005</v>
      </c>
      <c r="W234" s="4">
        <v>4.55</v>
      </c>
      <c r="X234" s="4">
        <f t="shared" si="19"/>
        <v>453.60437720000004</v>
      </c>
      <c r="Y234" s="58"/>
      <c r="AA234" t="b">
        <f>AND('Sales Filter'!H234= "BOBBY CHAVEZ", YEAR('Sales Filter'!B234 ) = 2015)</f>
        <v>0</v>
      </c>
    </row>
    <row r="235" spans="1:27" ht="14.5">
      <c r="A235" s="2" t="s">
        <v>613</v>
      </c>
      <c r="B235" s="3">
        <v>41527</v>
      </c>
      <c r="C235" s="2" t="s">
        <v>614</v>
      </c>
      <c r="D235" s="2" t="s">
        <v>615</v>
      </c>
      <c r="E235" s="2" t="s">
        <v>27</v>
      </c>
      <c r="F235" s="2" t="s">
        <v>27</v>
      </c>
      <c r="G235" s="2" t="s">
        <v>58</v>
      </c>
      <c r="H235" s="2" t="s">
        <v>89</v>
      </c>
      <c r="I235" s="2" t="s">
        <v>51</v>
      </c>
      <c r="J235" s="2" t="s">
        <v>35</v>
      </c>
      <c r="K235" s="2" t="s">
        <v>54</v>
      </c>
      <c r="L235" s="2" t="s">
        <v>33</v>
      </c>
      <c r="M235" s="3">
        <v>41537</v>
      </c>
      <c r="N235" s="4">
        <v>5.3790000000000004</v>
      </c>
      <c r="O235" s="4">
        <v>8.4039999999999999</v>
      </c>
      <c r="P235" s="5">
        <f t="shared" si="15"/>
        <v>0.5623721881390592</v>
      </c>
      <c r="Q235" s="5">
        <v>0.08</v>
      </c>
      <c r="R235" s="6">
        <f t="shared" si="16"/>
        <v>9.0763200000000008</v>
      </c>
      <c r="S235" s="7">
        <v>46</v>
      </c>
      <c r="T235" s="8">
        <f t="shared" si="17"/>
        <v>417.51072000000005</v>
      </c>
      <c r="U235" s="5">
        <v>0.02</v>
      </c>
      <c r="V235" s="9">
        <f t="shared" si="18"/>
        <v>8.3502144000000005</v>
      </c>
      <c r="W235" s="4">
        <v>1.44</v>
      </c>
      <c r="X235" s="4">
        <f t="shared" si="19"/>
        <v>410.60050560000002</v>
      </c>
      <c r="Y235" s="58"/>
      <c r="AA235" t="b">
        <f>AND('Sales Filter'!H235= "BOBBY CHAVEZ", YEAR('Sales Filter'!B235 ) = 2015)</f>
        <v>0</v>
      </c>
    </row>
    <row r="236" spans="1:27" ht="14.5">
      <c r="A236" s="2" t="s">
        <v>616</v>
      </c>
      <c r="B236" s="3">
        <v>41527</v>
      </c>
      <c r="C236" s="2" t="s">
        <v>617</v>
      </c>
      <c r="D236" s="2" t="s">
        <v>618</v>
      </c>
      <c r="E236" s="2" t="s">
        <v>27</v>
      </c>
      <c r="F236" s="2" t="s">
        <v>27</v>
      </c>
      <c r="G236" s="2" t="s">
        <v>28</v>
      </c>
      <c r="H236" s="2" t="s">
        <v>41</v>
      </c>
      <c r="I236" s="2" t="s">
        <v>30</v>
      </c>
      <c r="J236" s="2" t="s">
        <v>31</v>
      </c>
      <c r="K236" s="2" t="s">
        <v>54</v>
      </c>
      <c r="L236" s="2" t="s">
        <v>33</v>
      </c>
      <c r="M236" s="3">
        <v>41536</v>
      </c>
      <c r="N236" s="4">
        <v>46.321000000000005</v>
      </c>
      <c r="O236" s="4">
        <v>89.078000000000017</v>
      </c>
      <c r="P236" s="5">
        <f t="shared" si="15"/>
        <v>0.92305865590121128</v>
      </c>
      <c r="Q236" s="5">
        <v>0.08</v>
      </c>
      <c r="R236" s="6">
        <f t="shared" si="16"/>
        <v>96.204240000000027</v>
      </c>
      <c r="S236" s="7">
        <v>36</v>
      </c>
      <c r="T236" s="8">
        <f t="shared" si="17"/>
        <v>3463.352640000001</v>
      </c>
      <c r="U236" s="5">
        <v>0.08</v>
      </c>
      <c r="V236" s="9">
        <f t="shared" si="18"/>
        <v>277.06821120000006</v>
      </c>
      <c r="W236" s="4">
        <v>7.2299999999999995</v>
      </c>
      <c r="X236" s="4">
        <f t="shared" si="19"/>
        <v>3193.514428800001</v>
      </c>
      <c r="Y236" s="58"/>
      <c r="AA236" t="b">
        <f>AND('Sales Filter'!H236= "BOBBY CHAVEZ", YEAR('Sales Filter'!B236 ) = 2015)</f>
        <v>0</v>
      </c>
    </row>
    <row r="237" spans="1:27" ht="14.5">
      <c r="A237" s="2" t="s">
        <v>619</v>
      </c>
      <c r="B237" s="3">
        <v>41529</v>
      </c>
      <c r="C237" s="2" t="s">
        <v>219</v>
      </c>
      <c r="D237" s="2" t="s">
        <v>220</v>
      </c>
      <c r="E237" s="2" t="s">
        <v>27</v>
      </c>
      <c r="F237" s="2" t="s">
        <v>27</v>
      </c>
      <c r="G237" s="2" t="s">
        <v>79</v>
      </c>
      <c r="H237" s="2" t="s">
        <v>65</v>
      </c>
      <c r="I237" s="2" t="s">
        <v>42</v>
      </c>
      <c r="J237" s="2" t="s">
        <v>35</v>
      </c>
      <c r="K237" s="2" t="s">
        <v>32</v>
      </c>
      <c r="L237" s="2" t="s">
        <v>43</v>
      </c>
      <c r="M237" s="3">
        <v>41540</v>
      </c>
      <c r="N237" s="4">
        <v>2.75</v>
      </c>
      <c r="O237" s="4">
        <v>6.2480000000000002</v>
      </c>
      <c r="P237" s="5">
        <f t="shared" si="15"/>
        <v>1.272</v>
      </c>
      <c r="Q237" s="5">
        <v>0.08</v>
      </c>
      <c r="R237" s="6">
        <f t="shared" si="16"/>
        <v>6.7478400000000009</v>
      </c>
      <c r="S237" s="7">
        <v>48</v>
      </c>
      <c r="T237" s="8">
        <f t="shared" si="17"/>
        <v>323.89632000000006</v>
      </c>
      <c r="U237" s="5">
        <v>0.11</v>
      </c>
      <c r="V237" s="9">
        <f t="shared" si="18"/>
        <v>35.628595200000007</v>
      </c>
      <c r="W237" s="4">
        <v>3.65</v>
      </c>
      <c r="X237" s="4">
        <f t="shared" si="19"/>
        <v>291.91772480000003</v>
      </c>
      <c r="Y237" s="58"/>
      <c r="AA237" t="b">
        <f>AND('Sales Filter'!H237= "BOBBY CHAVEZ", YEAR('Sales Filter'!B237 ) = 2015)</f>
        <v>0</v>
      </c>
    </row>
    <row r="238" spans="1:27" ht="14.5">
      <c r="A238" s="2" t="s">
        <v>620</v>
      </c>
      <c r="B238" s="3">
        <v>41532</v>
      </c>
      <c r="C238" s="2" t="s">
        <v>621</v>
      </c>
      <c r="D238" s="2" t="s">
        <v>622</v>
      </c>
      <c r="E238" s="2" t="s">
        <v>27</v>
      </c>
      <c r="F238" s="2" t="s">
        <v>27</v>
      </c>
      <c r="G238" s="2" t="s">
        <v>28</v>
      </c>
      <c r="H238" s="2" t="s">
        <v>29</v>
      </c>
      <c r="I238" s="2" t="s">
        <v>117</v>
      </c>
      <c r="J238" s="2" t="s">
        <v>35</v>
      </c>
      <c r="K238" s="2" t="s">
        <v>54</v>
      </c>
      <c r="L238" s="2" t="s">
        <v>33</v>
      </c>
      <c r="M238" s="3">
        <v>41541</v>
      </c>
      <c r="N238" s="4">
        <v>3.8500000000000005</v>
      </c>
      <c r="O238" s="4">
        <v>6.3140000000000009</v>
      </c>
      <c r="P238" s="5">
        <f t="shared" si="15"/>
        <v>0.64</v>
      </c>
      <c r="Q238" s="5">
        <v>0.08</v>
      </c>
      <c r="R238" s="6">
        <f t="shared" si="16"/>
        <v>6.8191200000000016</v>
      </c>
      <c r="S238" s="7">
        <v>5</v>
      </c>
      <c r="T238" s="8">
        <f t="shared" si="17"/>
        <v>34.095600000000005</v>
      </c>
      <c r="U238" s="5">
        <v>0.09</v>
      </c>
      <c r="V238" s="9">
        <f t="shared" si="18"/>
        <v>3.0686040000000001</v>
      </c>
      <c r="W238" s="4">
        <v>5.0599999999999996</v>
      </c>
      <c r="X238" s="4">
        <f t="shared" si="19"/>
        <v>36.086996000000006</v>
      </c>
      <c r="Y238" s="58"/>
      <c r="AA238" t="b">
        <f>AND('Sales Filter'!H238= "BOBBY CHAVEZ", YEAR('Sales Filter'!B238 ) = 2015)</f>
        <v>0</v>
      </c>
    </row>
    <row r="239" spans="1:27" ht="14.5">
      <c r="A239" s="2" t="s">
        <v>623</v>
      </c>
      <c r="B239" s="3">
        <v>41533</v>
      </c>
      <c r="C239" s="2" t="s">
        <v>624</v>
      </c>
      <c r="D239" s="2" t="s">
        <v>625</v>
      </c>
      <c r="E239" s="2" t="s">
        <v>27</v>
      </c>
      <c r="F239" s="2" t="s">
        <v>27</v>
      </c>
      <c r="G239" s="2" t="s">
        <v>79</v>
      </c>
      <c r="H239" s="2" t="s">
        <v>242</v>
      </c>
      <c r="I239" s="2" t="s">
        <v>42</v>
      </c>
      <c r="J239" s="2" t="s">
        <v>35</v>
      </c>
      <c r="K239" s="2" t="s">
        <v>54</v>
      </c>
      <c r="L239" s="2" t="s">
        <v>43</v>
      </c>
      <c r="M239" s="3">
        <v>41547</v>
      </c>
      <c r="N239" s="4">
        <v>15.268000000000002</v>
      </c>
      <c r="O239" s="4">
        <v>24.618000000000002</v>
      </c>
      <c r="P239" s="5">
        <f t="shared" si="15"/>
        <v>0.61239193083573473</v>
      </c>
      <c r="Q239" s="5">
        <v>0.08</v>
      </c>
      <c r="R239" s="6">
        <f t="shared" si="16"/>
        <v>26.587440000000004</v>
      </c>
      <c r="S239" s="7">
        <v>18</v>
      </c>
      <c r="T239" s="8">
        <f t="shared" si="17"/>
        <v>478.5739200000001</v>
      </c>
      <c r="U239" s="5">
        <v>0.01</v>
      </c>
      <c r="V239" s="9">
        <f t="shared" si="18"/>
        <v>4.785739200000001</v>
      </c>
      <c r="W239" s="4">
        <v>15.15</v>
      </c>
      <c r="X239" s="4">
        <f t="shared" si="19"/>
        <v>488.93818080000005</v>
      </c>
      <c r="Y239" s="58"/>
      <c r="AA239" t="b">
        <f>AND('Sales Filter'!H239= "BOBBY CHAVEZ", YEAR('Sales Filter'!B239 ) = 2015)</f>
        <v>0</v>
      </c>
    </row>
    <row r="240" spans="1:27" ht="14.5">
      <c r="A240" s="2" t="s">
        <v>626</v>
      </c>
      <c r="B240" s="3">
        <v>41535</v>
      </c>
      <c r="C240" s="2" t="s">
        <v>627</v>
      </c>
      <c r="D240" s="2" t="s">
        <v>628</v>
      </c>
      <c r="E240" s="2" t="s">
        <v>27</v>
      </c>
      <c r="F240" s="2" t="s">
        <v>27</v>
      </c>
      <c r="G240" s="2" t="s">
        <v>28</v>
      </c>
      <c r="H240" s="2" t="s">
        <v>84</v>
      </c>
      <c r="I240" s="2" t="s">
        <v>117</v>
      </c>
      <c r="J240" s="2" t="s">
        <v>35</v>
      </c>
      <c r="K240" s="2" t="s">
        <v>54</v>
      </c>
      <c r="L240" s="2" t="s">
        <v>33</v>
      </c>
      <c r="M240" s="3">
        <v>41543</v>
      </c>
      <c r="N240" s="4">
        <v>39.622000000000007</v>
      </c>
      <c r="O240" s="4">
        <v>63.910000000000004</v>
      </c>
      <c r="P240" s="5">
        <f t="shared" si="15"/>
        <v>0.6129927817878954</v>
      </c>
      <c r="Q240" s="5">
        <v>0.08</v>
      </c>
      <c r="R240" s="6">
        <f t="shared" si="16"/>
        <v>69.022800000000004</v>
      </c>
      <c r="S240" s="7">
        <v>9</v>
      </c>
      <c r="T240" s="8">
        <f t="shared" si="17"/>
        <v>621.20519999999999</v>
      </c>
      <c r="U240" s="5">
        <v>0.11</v>
      </c>
      <c r="V240" s="9">
        <f t="shared" si="18"/>
        <v>68.332571999999999</v>
      </c>
      <c r="W240" s="4">
        <v>1.54</v>
      </c>
      <c r="X240" s="4">
        <f t="shared" si="19"/>
        <v>554.41262799999993</v>
      </c>
      <c r="Y240" s="58"/>
      <c r="AA240" t="b">
        <f>AND('Sales Filter'!H240= "BOBBY CHAVEZ", YEAR('Sales Filter'!B240 ) = 2015)</f>
        <v>0</v>
      </c>
    </row>
    <row r="241" spans="1:27" ht="14.5">
      <c r="A241" s="2" t="s">
        <v>629</v>
      </c>
      <c r="B241" s="3">
        <v>41537</v>
      </c>
      <c r="C241" s="2" t="s">
        <v>630</v>
      </c>
      <c r="D241" s="2" t="s">
        <v>631</v>
      </c>
      <c r="E241" s="2" t="s">
        <v>27</v>
      </c>
      <c r="F241" s="2" t="s">
        <v>27</v>
      </c>
      <c r="G241" s="2" t="s">
        <v>79</v>
      </c>
      <c r="H241" s="2" t="s">
        <v>29</v>
      </c>
      <c r="I241" s="2" t="s">
        <v>60</v>
      </c>
      <c r="J241" s="2" t="s">
        <v>35</v>
      </c>
      <c r="K241" s="2" t="s">
        <v>32</v>
      </c>
      <c r="L241" s="2" t="s">
        <v>33</v>
      </c>
      <c r="M241" s="3">
        <v>41546</v>
      </c>
      <c r="N241" s="4">
        <v>1.034</v>
      </c>
      <c r="O241" s="4">
        <v>2.2880000000000003</v>
      </c>
      <c r="P241" s="5">
        <f t="shared" si="15"/>
        <v>1.2127659574468086</v>
      </c>
      <c r="Q241" s="5">
        <v>0.08</v>
      </c>
      <c r="R241" s="6">
        <f t="shared" si="16"/>
        <v>2.4710400000000003</v>
      </c>
      <c r="S241" s="7">
        <v>45</v>
      </c>
      <c r="T241" s="8">
        <f t="shared" si="17"/>
        <v>111.19680000000001</v>
      </c>
      <c r="U241" s="5">
        <v>6.0000000000000005E-2</v>
      </c>
      <c r="V241" s="9">
        <f t="shared" si="18"/>
        <v>6.6718080000000013</v>
      </c>
      <c r="W241" s="4">
        <v>2.61</v>
      </c>
      <c r="X241" s="4">
        <f t="shared" si="19"/>
        <v>107.13499200000001</v>
      </c>
      <c r="Y241" s="58"/>
      <c r="AA241" t="b">
        <f>AND('Sales Filter'!H241= "BOBBY CHAVEZ", YEAR('Sales Filter'!B241 ) = 2015)</f>
        <v>0</v>
      </c>
    </row>
    <row r="242" spans="1:27" ht="14.5">
      <c r="A242" s="2" t="s">
        <v>632</v>
      </c>
      <c r="B242" s="3">
        <v>41538</v>
      </c>
      <c r="C242" s="2" t="s">
        <v>633</v>
      </c>
      <c r="D242" s="2" t="s">
        <v>634</v>
      </c>
      <c r="E242" s="2" t="s">
        <v>27</v>
      </c>
      <c r="F242" s="2" t="s">
        <v>27</v>
      </c>
      <c r="G242" s="2" t="s">
        <v>58</v>
      </c>
      <c r="H242" s="2" t="s">
        <v>281</v>
      </c>
      <c r="I242" s="2" t="s">
        <v>42</v>
      </c>
      <c r="J242" s="2" t="s">
        <v>31</v>
      </c>
      <c r="K242" s="2" t="s">
        <v>52</v>
      </c>
      <c r="L242" s="2" t="s">
        <v>33</v>
      </c>
      <c r="M242" s="3">
        <v>41552</v>
      </c>
      <c r="N242" s="4">
        <v>10.901000000000002</v>
      </c>
      <c r="O242" s="4">
        <v>17.589000000000002</v>
      </c>
      <c r="P242" s="5">
        <f t="shared" si="15"/>
        <v>0.61352169525731581</v>
      </c>
      <c r="Q242" s="5">
        <v>0.08</v>
      </c>
      <c r="R242" s="6">
        <f t="shared" si="16"/>
        <v>18.996120000000005</v>
      </c>
      <c r="S242" s="7">
        <v>29</v>
      </c>
      <c r="T242" s="8">
        <f t="shared" si="17"/>
        <v>550.8874800000001</v>
      </c>
      <c r="U242" s="5">
        <v>0.02</v>
      </c>
      <c r="V242" s="9">
        <f t="shared" si="18"/>
        <v>11.017749600000002</v>
      </c>
      <c r="W242" s="4">
        <v>11.33</v>
      </c>
      <c r="X242" s="4">
        <f t="shared" si="19"/>
        <v>551.19973040000013</v>
      </c>
      <c r="Y242" s="58"/>
      <c r="AA242" t="b">
        <f>AND('Sales Filter'!H242= "BOBBY CHAVEZ", YEAR('Sales Filter'!B242 ) = 2015)</f>
        <v>0</v>
      </c>
    </row>
    <row r="243" spans="1:27" ht="14.5">
      <c r="A243" s="2" t="s">
        <v>635</v>
      </c>
      <c r="B243" s="3">
        <v>41541</v>
      </c>
      <c r="C243" s="2" t="s">
        <v>463</v>
      </c>
      <c r="D243" s="2" t="s">
        <v>464</v>
      </c>
      <c r="E243" s="2" t="s">
        <v>27</v>
      </c>
      <c r="F243" s="2" t="s">
        <v>27</v>
      </c>
      <c r="G243" s="2" t="s">
        <v>79</v>
      </c>
      <c r="H243" s="2" t="s">
        <v>29</v>
      </c>
      <c r="I243" s="2" t="s">
        <v>30</v>
      </c>
      <c r="J243" s="2" t="s">
        <v>35</v>
      </c>
      <c r="K243" s="2" t="s">
        <v>36</v>
      </c>
      <c r="L243" s="2" t="s">
        <v>33</v>
      </c>
      <c r="M243" s="3">
        <v>41550</v>
      </c>
      <c r="N243" s="4">
        <v>3.6520000000000001</v>
      </c>
      <c r="O243" s="4">
        <v>5.6980000000000004</v>
      </c>
      <c r="P243" s="5">
        <f t="shared" si="15"/>
        <v>0.56024096385542177</v>
      </c>
      <c r="Q243" s="5">
        <v>0.08</v>
      </c>
      <c r="R243" s="6">
        <f t="shared" si="16"/>
        <v>6.1538400000000006</v>
      </c>
      <c r="S243" s="7">
        <v>25</v>
      </c>
      <c r="T243" s="8">
        <f t="shared" si="17"/>
        <v>153.846</v>
      </c>
      <c r="U243" s="5">
        <v>6.0000000000000005E-2</v>
      </c>
      <c r="V243" s="9">
        <f t="shared" si="18"/>
        <v>9.2307600000000001</v>
      </c>
      <c r="W243" s="4">
        <v>2.09</v>
      </c>
      <c r="X243" s="4">
        <f t="shared" si="19"/>
        <v>146.70524</v>
      </c>
      <c r="Y243" s="58"/>
      <c r="AA243" t="b">
        <f>AND('Sales Filter'!H243= "BOBBY CHAVEZ", YEAR('Sales Filter'!B243 ) = 2015)</f>
        <v>0</v>
      </c>
    </row>
    <row r="244" spans="1:27" ht="14.5">
      <c r="A244" s="2" t="s">
        <v>636</v>
      </c>
      <c r="B244" s="3">
        <v>41541</v>
      </c>
      <c r="C244" s="2" t="s">
        <v>637</v>
      </c>
      <c r="D244" s="2" t="s">
        <v>638</v>
      </c>
      <c r="E244" s="2" t="s">
        <v>48</v>
      </c>
      <c r="F244" s="2" t="s">
        <v>49</v>
      </c>
      <c r="G244" s="2" t="s">
        <v>79</v>
      </c>
      <c r="H244" s="2" t="s">
        <v>50</v>
      </c>
      <c r="I244" s="2" t="s">
        <v>117</v>
      </c>
      <c r="J244" s="2" t="s">
        <v>35</v>
      </c>
      <c r="K244" s="2" t="s">
        <v>54</v>
      </c>
      <c r="L244" s="2" t="s">
        <v>33</v>
      </c>
      <c r="M244" s="3">
        <v>41550</v>
      </c>
      <c r="N244" s="4">
        <v>16.445</v>
      </c>
      <c r="O244" s="4">
        <v>38.236000000000004</v>
      </c>
      <c r="P244" s="5">
        <f t="shared" si="15"/>
        <v>1.3250836120401339</v>
      </c>
      <c r="Q244" s="5">
        <v>0.08</v>
      </c>
      <c r="R244" s="6">
        <f t="shared" si="16"/>
        <v>41.294880000000006</v>
      </c>
      <c r="S244" s="7">
        <v>17</v>
      </c>
      <c r="T244" s="8">
        <f t="shared" si="17"/>
        <v>702.01296000000013</v>
      </c>
      <c r="U244" s="5">
        <v>9.9999999999999992E-2</v>
      </c>
      <c r="V244" s="9">
        <f t="shared" si="18"/>
        <v>70.201296000000013</v>
      </c>
      <c r="W244" s="4">
        <v>8.2700000000000014</v>
      </c>
      <c r="X244" s="4">
        <f t="shared" si="19"/>
        <v>640.08166400000005</v>
      </c>
      <c r="Y244" s="58"/>
      <c r="AA244" t="b">
        <f>AND('Sales Filter'!H244= "BOBBY CHAVEZ", YEAR('Sales Filter'!B244 ) = 2015)</f>
        <v>0</v>
      </c>
    </row>
    <row r="245" spans="1:27" ht="14.5">
      <c r="A245" s="2" t="s">
        <v>639</v>
      </c>
      <c r="B245" s="3">
        <v>41542</v>
      </c>
      <c r="C245" s="2" t="s">
        <v>286</v>
      </c>
      <c r="D245" s="2" t="s">
        <v>287</v>
      </c>
      <c r="E245" s="2" t="s">
        <v>27</v>
      </c>
      <c r="F245" s="2" t="s">
        <v>27</v>
      </c>
      <c r="G245" s="2" t="s">
        <v>28</v>
      </c>
      <c r="H245" s="2" t="s">
        <v>112</v>
      </c>
      <c r="I245" s="2" t="s">
        <v>42</v>
      </c>
      <c r="J245" s="2" t="s">
        <v>35</v>
      </c>
      <c r="K245" s="2" t="s">
        <v>54</v>
      </c>
      <c r="L245" s="2" t="s">
        <v>33</v>
      </c>
      <c r="M245" s="3">
        <v>41554</v>
      </c>
      <c r="N245" s="4">
        <v>24.398000000000003</v>
      </c>
      <c r="O245" s="4">
        <v>59.510000000000005</v>
      </c>
      <c r="P245" s="5">
        <f t="shared" si="15"/>
        <v>1.4391343552750224</v>
      </c>
      <c r="Q245" s="5">
        <v>0.08</v>
      </c>
      <c r="R245" s="6">
        <f t="shared" si="16"/>
        <v>64.270800000000008</v>
      </c>
      <c r="S245" s="7">
        <v>21</v>
      </c>
      <c r="T245" s="8">
        <f t="shared" si="17"/>
        <v>1349.6868000000002</v>
      </c>
      <c r="U245" s="5">
        <v>0.11</v>
      </c>
      <c r="V245" s="9">
        <f t="shared" si="18"/>
        <v>148.46554800000001</v>
      </c>
      <c r="W245" s="4">
        <v>20.04</v>
      </c>
      <c r="X245" s="4">
        <f t="shared" si="19"/>
        <v>1221.2612520000002</v>
      </c>
      <c r="Y245" s="58"/>
      <c r="AA245" t="b">
        <f>AND('Sales Filter'!H245= "BOBBY CHAVEZ", YEAR('Sales Filter'!B245 ) = 2015)</f>
        <v>0</v>
      </c>
    </row>
    <row r="246" spans="1:27" ht="14.5">
      <c r="A246" s="2" t="s">
        <v>640</v>
      </c>
      <c r="B246" s="3">
        <v>41545</v>
      </c>
      <c r="C246" s="2" t="s">
        <v>641</v>
      </c>
      <c r="D246" s="2" t="s">
        <v>642</v>
      </c>
      <c r="E246" s="2" t="s">
        <v>27</v>
      </c>
      <c r="F246" s="2" t="s">
        <v>27</v>
      </c>
      <c r="G246" s="2" t="s">
        <v>28</v>
      </c>
      <c r="H246" s="2" t="s">
        <v>112</v>
      </c>
      <c r="I246" s="2" t="s">
        <v>51</v>
      </c>
      <c r="J246" s="2" t="s">
        <v>35</v>
      </c>
      <c r="K246" s="2" t="s">
        <v>36</v>
      </c>
      <c r="L246" s="2" t="s">
        <v>33</v>
      </c>
      <c r="M246" s="3">
        <v>41554</v>
      </c>
      <c r="N246" s="4">
        <v>3.6520000000000001</v>
      </c>
      <c r="O246" s="4">
        <v>5.6980000000000004</v>
      </c>
      <c r="P246" s="5">
        <f t="shared" si="15"/>
        <v>0.56024096385542177</v>
      </c>
      <c r="Q246" s="5">
        <v>0.08</v>
      </c>
      <c r="R246" s="6">
        <f t="shared" si="16"/>
        <v>6.1538400000000006</v>
      </c>
      <c r="S246" s="7">
        <v>12</v>
      </c>
      <c r="T246" s="8">
        <f t="shared" si="17"/>
        <v>73.846080000000001</v>
      </c>
      <c r="U246" s="5">
        <v>0.02</v>
      </c>
      <c r="V246" s="9">
        <f t="shared" si="18"/>
        <v>1.4769216000000001</v>
      </c>
      <c r="W246" s="4">
        <v>2.09</v>
      </c>
      <c r="X246" s="4">
        <f t="shared" si="19"/>
        <v>74.459158400000007</v>
      </c>
      <c r="Y246" s="58"/>
      <c r="AA246" t="b">
        <f>AND('Sales Filter'!H246= "BOBBY CHAVEZ", YEAR('Sales Filter'!B246 ) = 2015)</f>
        <v>0</v>
      </c>
    </row>
    <row r="247" spans="1:27" ht="14.5">
      <c r="A247" s="10" t="s">
        <v>643</v>
      </c>
      <c r="B247" s="11">
        <v>41546</v>
      </c>
      <c r="C247" s="10" t="s">
        <v>644</v>
      </c>
      <c r="D247" s="10" t="s">
        <v>645</v>
      </c>
      <c r="E247" s="10" t="s">
        <v>48</v>
      </c>
      <c r="F247" s="10" t="s">
        <v>49</v>
      </c>
      <c r="G247" s="10" t="s">
        <v>28</v>
      </c>
      <c r="H247" s="10" t="s">
        <v>50</v>
      </c>
      <c r="I247" s="10" t="s">
        <v>30</v>
      </c>
      <c r="J247" s="10" t="s">
        <v>31</v>
      </c>
      <c r="K247" s="10" t="s">
        <v>32</v>
      </c>
      <c r="L247" s="10" t="s">
        <v>43</v>
      </c>
      <c r="M247" s="11">
        <v>41554</v>
      </c>
      <c r="N247" s="12">
        <v>22.198</v>
      </c>
      <c r="O247" s="12">
        <v>38.951000000000001</v>
      </c>
      <c r="P247" s="13">
        <f t="shared" si="15"/>
        <v>0.75470763131813678</v>
      </c>
      <c r="Q247" s="13">
        <v>0.08</v>
      </c>
      <c r="R247" s="14">
        <f t="shared" si="16"/>
        <v>42.067080000000004</v>
      </c>
      <c r="S247" s="15">
        <v>18</v>
      </c>
      <c r="T247" s="16">
        <f t="shared" si="17"/>
        <v>757.20744000000013</v>
      </c>
      <c r="U247" s="13">
        <v>0.01</v>
      </c>
      <c r="V247" s="17">
        <f t="shared" si="18"/>
        <v>7.5720744000000018</v>
      </c>
      <c r="W247" s="12">
        <v>2.04</v>
      </c>
      <c r="X247" s="12">
        <f t="shared" si="19"/>
        <v>751.67536560000008</v>
      </c>
      <c r="Y247" s="59"/>
      <c r="AA247" t="b">
        <f>AND('Sales Filter'!H247= "BOBBY CHAVEZ", YEAR('Sales Filter'!B247 ) = 2015)</f>
        <v>0</v>
      </c>
    </row>
    <row r="248" spans="1:27" ht="14.5">
      <c r="A248" s="2" t="s">
        <v>646</v>
      </c>
      <c r="B248" s="3">
        <v>41548</v>
      </c>
      <c r="C248" s="2" t="s">
        <v>515</v>
      </c>
      <c r="D248" s="2" t="s">
        <v>516</v>
      </c>
      <c r="E248" s="2" t="s">
        <v>27</v>
      </c>
      <c r="F248" s="2" t="s">
        <v>27</v>
      </c>
      <c r="G248" s="2" t="s">
        <v>58</v>
      </c>
      <c r="H248" s="2" t="s">
        <v>41</v>
      </c>
      <c r="I248" s="2" t="s">
        <v>117</v>
      </c>
      <c r="J248" s="2" t="s">
        <v>35</v>
      </c>
      <c r="K248" s="2" t="s">
        <v>36</v>
      </c>
      <c r="L248" s="2" t="s">
        <v>43</v>
      </c>
      <c r="M248" s="3">
        <v>41556</v>
      </c>
      <c r="N248" s="4">
        <v>23.716000000000001</v>
      </c>
      <c r="O248" s="4">
        <v>40.204999999999998</v>
      </c>
      <c r="P248" s="5">
        <f t="shared" si="15"/>
        <v>0.695269016697588</v>
      </c>
      <c r="Q248" s="5">
        <v>0.08</v>
      </c>
      <c r="R248" s="6">
        <f t="shared" si="16"/>
        <v>43.421399999999998</v>
      </c>
      <c r="S248" s="7">
        <v>48</v>
      </c>
      <c r="T248" s="8">
        <f t="shared" si="17"/>
        <v>2084.2271999999998</v>
      </c>
      <c r="U248" s="5">
        <v>6.0000000000000005E-2</v>
      </c>
      <c r="V248" s="9">
        <f t="shared" si="18"/>
        <v>125.05363199999999</v>
      </c>
      <c r="W248" s="4">
        <v>13.940000000000001</v>
      </c>
      <c r="X248" s="4">
        <f t="shared" si="19"/>
        <v>1973.1135679999998</v>
      </c>
      <c r="Y248" s="58"/>
      <c r="AA248" t="b">
        <f>AND('Sales Filter'!H248= "BOBBY CHAVEZ", YEAR('Sales Filter'!B248 ) = 2015)</f>
        <v>0</v>
      </c>
    </row>
    <row r="249" spans="1:27" ht="14.5">
      <c r="A249" s="2" t="s">
        <v>647</v>
      </c>
      <c r="B249" s="3">
        <v>41549</v>
      </c>
      <c r="C249" s="2" t="s">
        <v>648</v>
      </c>
      <c r="D249" s="2" t="s">
        <v>649</v>
      </c>
      <c r="E249" s="2" t="s">
        <v>27</v>
      </c>
      <c r="F249" s="2" t="s">
        <v>27</v>
      </c>
      <c r="G249" s="2" t="s">
        <v>28</v>
      </c>
      <c r="H249" s="2" t="s">
        <v>327</v>
      </c>
      <c r="I249" s="2" t="s">
        <v>117</v>
      </c>
      <c r="J249" s="2" t="s">
        <v>35</v>
      </c>
      <c r="K249" s="2" t="s">
        <v>54</v>
      </c>
      <c r="L249" s="2" t="s">
        <v>33</v>
      </c>
      <c r="M249" s="3">
        <v>41557</v>
      </c>
      <c r="N249" s="4">
        <v>196.71300000000002</v>
      </c>
      <c r="O249" s="4">
        <v>457.46800000000002</v>
      </c>
      <c r="P249" s="5">
        <f t="shared" si="15"/>
        <v>1.3255605882681876</v>
      </c>
      <c r="Q249" s="5">
        <v>0.08</v>
      </c>
      <c r="R249" s="6">
        <f t="shared" si="16"/>
        <v>494.06544000000002</v>
      </c>
      <c r="S249" s="7">
        <v>4</v>
      </c>
      <c r="T249" s="8">
        <f t="shared" si="17"/>
        <v>1976.2617600000001</v>
      </c>
      <c r="U249" s="5">
        <v>0.09</v>
      </c>
      <c r="V249" s="9">
        <f t="shared" si="18"/>
        <v>177.86355839999999</v>
      </c>
      <c r="W249" s="4">
        <v>11.42</v>
      </c>
      <c r="X249" s="4">
        <f t="shared" si="19"/>
        <v>1809.8182016000001</v>
      </c>
      <c r="Y249" s="58"/>
      <c r="AA249" t="b">
        <f>AND('Sales Filter'!H249= "BOBBY CHAVEZ", YEAR('Sales Filter'!B249 ) = 2015)</f>
        <v>0</v>
      </c>
    </row>
    <row r="250" spans="1:27" ht="14.5">
      <c r="A250" s="2" t="s">
        <v>650</v>
      </c>
      <c r="B250" s="3">
        <v>41550</v>
      </c>
      <c r="C250" s="2" t="s">
        <v>651</v>
      </c>
      <c r="D250" s="2" t="s">
        <v>652</v>
      </c>
      <c r="E250" s="2" t="s">
        <v>27</v>
      </c>
      <c r="F250" s="2" t="s">
        <v>27</v>
      </c>
      <c r="G250" s="2" t="s">
        <v>58</v>
      </c>
      <c r="H250" s="2" t="s">
        <v>112</v>
      </c>
      <c r="I250" s="2" t="s">
        <v>42</v>
      </c>
      <c r="J250" s="2" t="s">
        <v>31</v>
      </c>
      <c r="K250" s="2" t="s">
        <v>54</v>
      </c>
      <c r="L250" s="2" t="s">
        <v>33</v>
      </c>
      <c r="M250" s="3">
        <v>41564</v>
      </c>
      <c r="N250" s="4">
        <v>45.408000000000008</v>
      </c>
      <c r="O250" s="4">
        <v>105.589</v>
      </c>
      <c r="P250" s="5">
        <f t="shared" si="15"/>
        <v>1.3253391472868212</v>
      </c>
      <c r="Q250" s="5">
        <v>0.08</v>
      </c>
      <c r="R250" s="6">
        <f t="shared" si="16"/>
        <v>114.03612000000001</v>
      </c>
      <c r="S250" s="7">
        <v>19</v>
      </c>
      <c r="T250" s="8">
        <f t="shared" si="17"/>
        <v>2166.6862800000004</v>
      </c>
      <c r="U250" s="5">
        <v>9.9999999999999992E-2</v>
      </c>
      <c r="V250" s="9">
        <f t="shared" si="18"/>
        <v>216.66862800000001</v>
      </c>
      <c r="W250" s="4">
        <v>9.0400000000000009</v>
      </c>
      <c r="X250" s="4">
        <f t="shared" si="19"/>
        <v>1959.0576520000004</v>
      </c>
      <c r="Y250" s="58"/>
      <c r="AA250" t="b">
        <f>AND('Sales Filter'!H250= "BOBBY CHAVEZ", YEAR('Sales Filter'!B250 ) = 2015)</f>
        <v>0</v>
      </c>
    </row>
    <row r="251" spans="1:27" ht="14.5">
      <c r="A251" s="2" t="s">
        <v>653</v>
      </c>
      <c r="B251" s="3">
        <v>41550</v>
      </c>
      <c r="C251" s="2" t="s">
        <v>425</v>
      </c>
      <c r="D251" s="2" t="s">
        <v>426</v>
      </c>
      <c r="E251" s="2" t="s">
        <v>27</v>
      </c>
      <c r="F251" s="2" t="s">
        <v>27</v>
      </c>
      <c r="G251" s="2" t="s">
        <v>28</v>
      </c>
      <c r="H251" s="2" t="s">
        <v>29</v>
      </c>
      <c r="I251" s="2" t="s">
        <v>30</v>
      </c>
      <c r="J251" s="2" t="s">
        <v>35</v>
      </c>
      <c r="K251" s="2" t="s">
        <v>54</v>
      </c>
      <c r="L251" s="2" t="s">
        <v>33</v>
      </c>
      <c r="M251" s="3">
        <v>41559</v>
      </c>
      <c r="N251" s="4">
        <v>1.4630000000000003</v>
      </c>
      <c r="O251" s="4">
        <v>2.2880000000000003</v>
      </c>
      <c r="P251" s="5">
        <f t="shared" si="15"/>
        <v>0.56390977443609003</v>
      </c>
      <c r="Q251" s="5">
        <v>0.08</v>
      </c>
      <c r="R251" s="6">
        <f t="shared" si="16"/>
        <v>2.4710400000000003</v>
      </c>
      <c r="S251" s="7">
        <v>18</v>
      </c>
      <c r="T251" s="8">
        <f t="shared" si="17"/>
        <v>44.47872000000001</v>
      </c>
      <c r="U251" s="5">
        <v>0.05</v>
      </c>
      <c r="V251" s="9">
        <f t="shared" si="18"/>
        <v>2.2239360000000006</v>
      </c>
      <c r="W251" s="4">
        <v>1.54</v>
      </c>
      <c r="X251" s="4">
        <f t="shared" si="19"/>
        <v>43.794784000000007</v>
      </c>
      <c r="Y251" s="58"/>
      <c r="AA251" t="b">
        <f>AND('Sales Filter'!H251= "BOBBY CHAVEZ", YEAR('Sales Filter'!B251 ) = 2015)</f>
        <v>0</v>
      </c>
    </row>
    <row r="252" spans="1:27" ht="14.5">
      <c r="A252" s="18" t="s">
        <v>654</v>
      </c>
      <c r="B252" s="19">
        <v>41551</v>
      </c>
      <c r="C252" s="18" t="s">
        <v>383</v>
      </c>
      <c r="D252" s="18" t="s">
        <v>384</v>
      </c>
      <c r="E252" s="18" t="s">
        <v>27</v>
      </c>
      <c r="F252" s="18" t="s">
        <v>27</v>
      </c>
      <c r="G252" s="18" t="s">
        <v>28</v>
      </c>
      <c r="H252" s="18" t="s">
        <v>103</v>
      </c>
      <c r="I252" s="18" t="s">
        <v>30</v>
      </c>
      <c r="J252" s="18" t="s">
        <v>31</v>
      </c>
      <c r="K252" s="18" t="s">
        <v>52</v>
      </c>
      <c r="L252" s="18" t="s">
        <v>33</v>
      </c>
      <c r="M252" s="19">
        <v>41559</v>
      </c>
      <c r="N252" s="20">
        <v>9.7020000000000017</v>
      </c>
      <c r="O252" s="20">
        <v>23.088999999999999</v>
      </c>
      <c r="P252" s="21">
        <f t="shared" si="15"/>
        <v>1.3798185941043077</v>
      </c>
      <c r="Q252" s="21">
        <v>0.08</v>
      </c>
      <c r="R252" s="22">
        <f t="shared" si="16"/>
        <v>24.936119999999999</v>
      </c>
      <c r="S252" s="23">
        <v>27</v>
      </c>
      <c r="T252" s="24">
        <f t="shared" si="17"/>
        <v>673.27523999999994</v>
      </c>
      <c r="U252" s="21">
        <v>6.0000000000000005E-2</v>
      </c>
      <c r="V252" s="25">
        <f t="shared" si="18"/>
        <v>40.396514400000001</v>
      </c>
      <c r="W252" s="20">
        <v>4.8599999999999994</v>
      </c>
      <c r="X252" s="20">
        <f t="shared" si="19"/>
        <v>637.73872559999995</v>
      </c>
      <c r="Y252" s="60"/>
      <c r="AA252" t="b">
        <f>AND('Sales Filter'!H252= "BOBBY CHAVEZ", YEAR('Sales Filter'!B252 ) = 2015)</f>
        <v>0</v>
      </c>
    </row>
    <row r="253" spans="1:27" ht="14.5">
      <c r="A253" s="2" t="s">
        <v>655</v>
      </c>
      <c r="B253" s="3">
        <v>41554</v>
      </c>
      <c r="C253" s="2" t="s">
        <v>656</v>
      </c>
      <c r="D253" s="2" t="s">
        <v>657</v>
      </c>
      <c r="E253" s="2" t="s">
        <v>27</v>
      </c>
      <c r="F253" s="2" t="s">
        <v>27</v>
      </c>
      <c r="G253" s="2" t="s">
        <v>28</v>
      </c>
      <c r="H253" s="2" t="s">
        <v>65</v>
      </c>
      <c r="I253" s="2" t="s">
        <v>30</v>
      </c>
      <c r="J253" s="2" t="s">
        <v>35</v>
      </c>
      <c r="K253" s="2" t="s">
        <v>36</v>
      </c>
      <c r="L253" s="2" t="s">
        <v>33</v>
      </c>
      <c r="M253" s="3">
        <v>41563</v>
      </c>
      <c r="N253" s="4">
        <v>1.6830000000000003</v>
      </c>
      <c r="O253" s="4">
        <v>3.0579999999999998</v>
      </c>
      <c r="P253" s="5">
        <f t="shared" si="15"/>
        <v>0.81699346405228723</v>
      </c>
      <c r="Q253" s="5">
        <v>0.08</v>
      </c>
      <c r="R253" s="6">
        <f t="shared" si="16"/>
        <v>3.3026400000000002</v>
      </c>
      <c r="S253" s="7">
        <v>8</v>
      </c>
      <c r="T253" s="8">
        <f t="shared" si="17"/>
        <v>26.421120000000002</v>
      </c>
      <c r="U253" s="5">
        <v>0.02</v>
      </c>
      <c r="V253" s="9">
        <f t="shared" si="18"/>
        <v>0.52842240000000007</v>
      </c>
      <c r="W253" s="4">
        <v>1.3900000000000001</v>
      </c>
      <c r="X253" s="4">
        <f t="shared" si="19"/>
        <v>27.282697600000002</v>
      </c>
      <c r="Y253" s="58"/>
      <c r="AA253" t="b">
        <f>AND('Sales Filter'!H253= "BOBBY CHAVEZ", YEAR('Sales Filter'!B253 ) = 2015)</f>
        <v>0</v>
      </c>
    </row>
    <row r="254" spans="1:27" ht="14.5">
      <c r="A254" s="2" t="s">
        <v>658</v>
      </c>
      <c r="B254" s="3">
        <v>41556</v>
      </c>
      <c r="C254" s="2" t="s">
        <v>659</v>
      </c>
      <c r="D254" s="2" t="s">
        <v>660</v>
      </c>
      <c r="E254" s="2" t="s">
        <v>27</v>
      </c>
      <c r="F254" s="2" t="s">
        <v>27</v>
      </c>
      <c r="G254" s="2" t="s">
        <v>40</v>
      </c>
      <c r="H254" s="2" t="s">
        <v>89</v>
      </c>
      <c r="I254" s="2" t="s">
        <v>60</v>
      </c>
      <c r="J254" s="2" t="s">
        <v>35</v>
      </c>
      <c r="K254" s="2" t="s">
        <v>36</v>
      </c>
      <c r="L254" s="2" t="s">
        <v>33</v>
      </c>
      <c r="M254" s="3">
        <v>41564</v>
      </c>
      <c r="N254" s="4">
        <v>1.1990000000000003</v>
      </c>
      <c r="O254" s="4">
        <v>1.8480000000000001</v>
      </c>
      <c r="P254" s="5">
        <f t="shared" si="15"/>
        <v>0.54128440366972452</v>
      </c>
      <c r="Q254" s="5">
        <v>0.08</v>
      </c>
      <c r="R254" s="6">
        <f t="shared" si="16"/>
        <v>1.9958400000000003</v>
      </c>
      <c r="S254" s="7">
        <v>40</v>
      </c>
      <c r="T254" s="8">
        <f t="shared" si="17"/>
        <v>79.833600000000018</v>
      </c>
      <c r="U254" s="5">
        <v>0.08</v>
      </c>
      <c r="V254" s="9">
        <f t="shared" si="18"/>
        <v>6.3866880000000013</v>
      </c>
      <c r="W254" s="4">
        <v>1.05</v>
      </c>
      <c r="X254" s="4">
        <f t="shared" si="19"/>
        <v>74.496912000000009</v>
      </c>
      <c r="Y254" s="58"/>
      <c r="AA254" t="b">
        <f>AND('Sales Filter'!H254= "BOBBY CHAVEZ", YEAR('Sales Filter'!B254 ) = 2015)</f>
        <v>0</v>
      </c>
    </row>
    <row r="255" spans="1:27" ht="14.5">
      <c r="A255" s="2" t="s">
        <v>661</v>
      </c>
      <c r="B255" s="3">
        <v>41565</v>
      </c>
      <c r="C255" s="2" t="s">
        <v>662</v>
      </c>
      <c r="D255" s="2" t="s">
        <v>663</v>
      </c>
      <c r="E255" s="2" t="s">
        <v>48</v>
      </c>
      <c r="F255" s="2" t="s">
        <v>49</v>
      </c>
      <c r="G255" s="2" t="s">
        <v>28</v>
      </c>
      <c r="H255" s="2" t="s">
        <v>70</v>
      </c>
      <c r="I255" s="2" t="s">
        <v>60</v>
      </c>
      <c r="J255" s="2" t="s">
        <v>35</v>
      </c>
      <c r="K255" s="2" t="s">
        <v>36</v>
      </c>
      <c r="L255" s="2" t="s">
        <v>33</v>
      </c>
      <c r="M255" s="3">
        <v>41574</v>
      </c>
      <c r="N255" s="4">
        <v>1.1990000000000003</v>
      </c>
      <c r="O255" s="4">
        <v>2.8600000000000003</v>
      </c>
      <c r="P255" s="5">
        <f t="shared" si="15"/>
        <v>1.3853211009174309</v>
      </c>
      <c r="Q255" s="5">
        <v>0.08</v>
      </c>
      <c r="R255" s="6">
        <f t="shared" si="16"/>
        <v>3.0888000000000004</v>
      </c>
      <c r="S255" s="7">
        <v>38</v>
      </c>
      <c r="T255" s="8">
        <f t="shared" si="17"/>
        <v>117.37440000000002</v>
      </c>
      <c r="U255" s="5">
        <v>0.01</v>
      </c>
      <c r="V255" s="9">
        <f t="shared" si="18"/>
        <v>1.1737440000000003</v>
      </c>
      <c r="W255" s="4">
        <v>2.4499999999999997</v>
      </c>
      <c r="X255" s="4">
        <f t="shared" si="19"/>
        <v>118.65065600000003</v>
      </c>
      <c r="Y255" s="58"/>
      <c r="AA255" t="b">
        <f>AND('Sales Filter'!H255= "BOBBY CHAVEZ", YEAR('Sales Filter'!B255 ) = 2015)</f>
        <v>0</v>
      </c>
    </row>
    <row r="256" spans="1:27" ht="14.5">
      <c r="A256" s="2" t="s">
        <v>664</v>
      </c>
      <c r="B256" s="3">
        <v>41565</v>
      </c>
      <c r="C256" s="2" t="s">
        <v>665</v>
      </c>
      <c r="D256" s="2" t="s">
        <v>666</v>
      </c>
      <c r="E256" s="2" t="s">
        <v>27</v>
      </c>
      <c r="F256" s="2" t="s">
        <v>27</v>
      </c>
      <c r="G256" s="2" t="s">
        <v>28</v>
      </c>
      <c r="H256" s="2" t="s">
        <v>242</v>
      </c>
      <c r="I256" s="2" t="s">
        <v>60</v>
      </c>
      <c r="J256" s="2" t="s">
        <v>35</v>
      </c>
      <c r="K256" s="2" t="s">
        <v>54</v>
      </c>
      <c r="L256" s="2" t="s">
        <v>43</v>
      </c>
      <c r="M256" s="3">
        <v>41572</v>
      </c>
      <c r="N256" s="4">
        <v>1.7490000000000003</v>
      </c>
      <c r="O256" s="4">
        <v>2.871</v>
      </c>
      <c r="P256" s="5">
        <f t="shared" si="15"/>
        <v>0.64150943396226379</v>
      </c>
      <c r="Q256" s="5">
        <v>0.08</v>
      </c>
      <c r="R256" s="6">
        <f t="shared" si="16"/>
        <v>3.1006800000000001</v>
      </c>
      <c r="S256" s="7">
        <v>3</v>
      </c>
      <c r="T256" s="8">
        <f t="shared" si="17"/>
        <v>9.3020399999999999</v>
      </c>
      <c r="U256" s="5">
        <v>6.9999999999999993E-2</v>
      </c>
      <c r="V256" s="9">
        <f t="shared" si="18"/>
        <v>0.65114279999999991</v>
      </c>
      <c r="W256" s="4">
        <v>0.55000000000000004</v>
      </c>
      <c r="X256" s="4">
        <f t="shared" si="19"/>
        <v>9.2008972</v>
      </c>
      <c r="Y256" s="58"/>
      <c r="AA256" t="b">
        <f>AND('Sales Filter'!H256= "BOBBY CHAVEZ", YEAR('Sales Filter'!B256 ) = 2015)</f>
        <v>0</v>
      </c>
    </row>
    <row r="257" spans="1:27" ht="14.5">
      <c r="A257" s="2" t="s">
        <v>667</v>
      </c>
      <c r="B257" s="3">
        <v>41565</v>
      </c>
      <c r="C257" s="2" t="s">
        <v>668</v>
      </c>
      <c r="D257" s="2" t="s">
        <v>669</v>
      </c>
      <c r="E257" s="2" t="s">
        <v>27</v>
      </c>
      <c r="F257" s="2" t="s">
        <v>27</v>
      </c>
      <c r="G257" s="2" t="s">
        <v>28</v>
      </c>
      <c r="H257" s="2" t="s">
        <v>41</v>
      </c>
      <c r="I257" s="2" t="s">
        <v>30</v>
      </c>
      <c r="J257" s="2" t="s">
        <v>35</v>
      </c>
      <c r="K257" s="2" t="s">
        <v>54</v>
      </c>
      <c r="L257" s="2" t="s">
        <v>33</v>
      </c>
      <c r="M257" s="3">
        <v>41573</v>
      </c>
      <c r="N257" s="4">
        <v>4.0150000000000006</v>
      </c>
      <c r="O257" s="4">
        <v>6.5780000000000012</v>
      </c>
      <c r="P257" s="5">
        <f t="shared" si="15"/>
        <v>0.63835616438356169</v>
      </c>
      <c r="Q257" s="5">
        <v>0.08</v>
      </c>
      <c r="R257" s="6">
        <f t="shared" si="16"/>
        <v>7.1042400000000017</v>
      </c>
      <c r="S257" s="7">
        <v>23</v>
      </c>
      <c r="T257" s="8">
        <f t="shared" si="17"/>
        <v>163.39752000000004</v>
      </c>
      <c r="U257" s="5">
        <v>0.03</v>
      </c>
      <c r="V257" s="9">
        <f t="shared" si="18"/>
        <v>4.9019256000000011</v>
      </c>
      <c r="W257" s="4">
        <v>1.54</v>
      </c>
      <c r="X257" s="4">
        <f t="shared" si="19"/>
        <v>160.03559440000004</v>
      </c>
      <c r="Y257" s="58"/>
      <c r="AA257" t="b">
        <f>AND('Sales Filter'!H257= "BOBBY CHAVEZ", YEAR('Sales Filter'!B257 ) = 2015)</f>
        <v>0</v>
      </c>
    </row>
    <row r="258" spans="1:27" ht="14.5">
      <c r="A258" s="2" t="s">
        <v>670</v>
      </c>
      <c r="B258" s="3">
        <v>41566</v>
      </c>
      <c r="C258" s="2" t="s">
        <v>671</v>
      </c>
      <c r="D258" s="2" t="s">
        <v>672</v>
      </c>
      <c r="E258" s="2" t="s">
        <v>27</v>
      </c>
      <c r="F258" s="2" t="s">
        <v>27</v>
      </c>
      <c r="G258" s="2" t="s">
        <v>58</v>
      </c>
      <c r="H258" s="2" t="s">
        <v>41</v>
      </c>
      <c r="I258" s="2" t="s">
        <v>51</v>
      </c>
      <c r="J258" s="2" t="s">
        <v>35</v>
      </c>
      <c r="K258" s="2" t="s">
        <v>54</v>
      </c>
      <c r="L258" s="2" t="s">
        <v>33</v>
      </c>
      <c r="M258" s="3">
        <v>41575</v>
      </c>
      <c r="N258" s="4">
        <v>4.0150000000000006</v>
      </c>
      <c r="O258" s="4">
        <v>6.5780000000000012</v>
      </c>
      <c r="P258" s="5">
        <f t="shared" ref="P258:P321" si="20">(O258-N258)/N258</f>
        <v>0.63835616438356169</v>
      </c>
      <c r="Q258" s="5">
        <v>0.08</v>
      </c>
      <c r="R258" s="6">
        <f t="shared" ref="R258:R321" si="21">(Q258+1)*O258</f>
        <v>7.1042400000000017</v>
      </c>
      <c r="S258" s="7">
        <v>42</v>
      </c>
      <c r="T258" s="8">
        <f t="shared" ref="T258:T321" si="22">S258*R258</f>
        <v>298.37808000000007</v>
      </c>
      <c r="U258" s="5">
        <v>0.01</v>
      </c>
      <c r="V258" s="9">
        <f t="shared" ref="V258:V321" si="23">U258*T258</f>
        <v>2.9837808000000008</v>
      </c>
      <c r="W258" s="4">
        <v>1.54</v>
      </c>
      <c r="X258" s="4">
        <f t="shared" ref="X258:X321" si="24">T258-V258+W258</f>
        <v>296.93429920000011</v>
      </c>
      <c r="Y258" s="58"/>
      <c r="AA258" t="b">
        <f>AND('Sales Filter'!H258= "BOBBY CHAVEZ", YEAR('Sales Filter'!B258 ) = 2015)</f>
        <v>0</v>
      </c>
    </row>
    <row r="259" spans="1:27" ht="14.5">
      <c r="A259" s="2" t="s">
        <v>673</v>
      </c>
      <c r="B259" s="3">
        <v>41566</v>
      </c>
      <c r="C259" s="2" t="s">
        <v>659</v>
      </c>
      <c r="D259" s="2" t="s">
        <v>660</v>
      </c>
      <c r="E259" s="2" t="s">
        <v>27</v>
      </c>
      <c r="F259" s="2" t="s">
        <v>27</v>
      </c>
      <c r="G259" s="2" t="s">
        <v>40</v>
      </c>
      <c r="H259" s="2" t="s">
        <v>89</v>
      </c>
      <c r="I259" s="2" t="s">
        <v>51</v>
      </c>
      <c r="J259" s="2" t="s">
        <v>35</v>
      </c>
      <c r="K259" s="2" t="s">
        <v>54</v>
      </c>
      <c r="L259" s="2" t="s">
        <v>33</v>
      </c>
      <c r="M259" s="3">
        <v>41575</v>
      </c>
      <c r="N259" s="4">
        <v>1.298</v>
      </c>
      <c r="O259" s="4">
        <v>2.0680000000000001</v>
      </c>
      <c r="P259" s="5">
        <f t="shared" si="20"/>
        <v>0.59322033898305082</v>
      </c>
      <c r="Q259" s="5">
        <v>0.08</v>
      </c>
      <c r="R259" s="6">
        <f t="shared" si="21"/>
        <v>2.2334400000000003</v>
      </c>
      <c r="S259" s="7">
        <v>35</v>
      </c>
      <c r="T259" s="8">
        <f t="shared" si="22"/>
        <v>78.170400000000015</v>
      </c>
      <c r="U259" s="5">
        <v>0.08</v>
      </c>
      <c r="V259" s="9">
        <f t="shared" si="23"/>
        <v>6.2536320000000014</v>
      </c>
      <c r="W259" s="4">
        <v>1.54</v>
      </c>
      <c r="X259" s="4">
        <f t="shared" si="24"/>
        <v>73.456768000000025</v>
      </c>
      <c r="Y259" s="58"/>
      <c r="AA259" t="b">
        <f>AND('Sales Filter'!H259= "BOBBY CHAVEZ", YEAR('Sales Filter'!B259 ) = 2015)</f>
        <v>0</v>
      </c>
    </row>
    <row r="260" spans="1:27" ht="14.5">
      <c r="A260" s="2" t="s">
        <v>674</v>
      </c>
      <c r="B260" s="3">
        <v>41569</v>
      </c>
      <c r="C260" s="2" t="s">
        <v>675</v>
      </c>
      <c r="D260" s="2" t="s">
        <v>676</v>
      </c>
      <c r="E260" s="2" t="s">
        <v>27</v>
      </c>
      <c r="F260" s="2" t="s">
        <v>27</v>
      </c>
      <c r="G260" s="2" t="s">
        <v>40</v>
      </c>
      <c r="H260" s="2" t="s">
        <v>59</v>
      </c>
      <c r="I260" s="2" t="s">
        <v>117</v>
      </c>
      <c r="J260" s="2" t="s">
        <v>35</v>
      </c>
      <c r="K260" s="2" t="s">
        <v>54</v>
      </c>
      <c r="L260" s="2" t="s">
        <v>33</v>
      </c>
      <c r="M260" s="3">
        <v>41579</v>
      </c>
      <c r="N260" s="4">
        <v>4.9830000000000005</v>
      </c>
      <c r="O260" s="4">
        <v>8.0300000000000011</v>
      </c>
      <c r="P260" s="5">
        <f t="shared" si="20"/>
        <v>0.61147902869757176</v>
      </c>
      <c r="Q260" s="5">
        <v>0.08</v>
      </c>
      <c r="R260" s="6">
        <f t="shared" si="21"/>
        <v>8.6724000000000014</v>
      </c>
      <c r="S260" s="7">
        <v>33</v>
      </c>
      <c r="T260" s="8">
        <f t="shared" si="22"/>
        <v>286.18920000000003</v>
      </c>
      <c r="U260" s="5">
        <v>0.04</v>
      </c>
      <c r="V260" s="9">
        <f t="shared" si="23"/>
        <v>11.447568000000002</v>
      </c>
      <c r="W260" s="4">
        <v>7.77</v>
      </c>
      <c r="X260" s="4">
        <f t="shared" si="24"/>
        <v>282.51163200000002</v>
      </c>
      <c r="Y260" s="58"/>
      <c r="AA260" t="b">
        <f>AND('Sales Filter'!H260= "BOBBY CHAVEZ", YEAR('Sales Filter'!B260 ) = 2015)</f>
        <v>0</v>
      </c>
    </row>
    <row r="261" spans="1:27" ht="14.5">
      <c r="A261" s="2" t="s">
        <v>677</v>
      </c>
      <c r="B261" s="3">
        <v>41570</v>
      </c>
      <c r="C261" s="2" t="s">
        <v>678</v>
      </c>
      <c r="D261" s="2" t="s">
        <v>679</v>
      </c>
      <c r="E261" s="2" t="s">
        <v>27</v>
      </c>
      <c r="F261" s="2" t="s">
        <v>27</v>
      </c>
      <c r="G261" s="2" t="s">
        <v>40</v>
      </c>
      <c r="H261" s="2" t="s">
        <v>242</v>
      </c>
      <c r="I261" s="2" t="s">
        <v>117</v>
      </c>
      <c r="J261" s="2" t="s">
        <v>35</v>
      </c>
      <c r="K261" s="2" t="s">
        <v>54</v>
      </c>
      <c r="L261" s="2" t="s">
        <v>33</v>
      </c>
      <c r="M261" s="3">
        <v>41579</v>
      </c>
      <c r="N261" s="4">
        <v>12.144</v>
      </c>
      <c r="O261" s="4">
        <v>18.678000000000001</v>
      </c>
      <c r="P261" s="5">
        <f t="shared" si="20"/>
        <v>0.53804347826086962</v>
      </c>
      <c r="Q261" s="5">
        <v>0.08</v>
      </c>
      <c r="R261" s="6">
        <f t="shared" si="21"/>
        <v>20.172240000000002</v>
      </c>
      <c r="S261" s="7">
        <v>29</v>
      </c>
      <c r="T261" s="8">
        <f t="shared" si="22"/>
        <v>584.99496000000011</v>
      </c>
      <c r="U261" s="5">
        <v>0.11</v>
      </c>
      <c r="V261" s="9">
        <f t="shared" si="23"/>
        <v>64.34944560000001</v>
      </c>
      <c r="W261" s="4">
        <v>12.440000000000001</v>
      </c>
      <c r="X261" s="4">
        <f t="shared" si="24"/>
        <v>533.08551440000019</v>
      </c>
      <c r="Y261" s="58"/>
      <c r="AA261" t="b">
        <f>AND('Sales Filter'!H261= "BOBBY CHAVEZ", YEAR('Sales Filter'!B261 ) = 2015)</f>
        <v>0</v>
      </c>
    </row>
    <row r="262" spans="1:27" ht="14.5">
      <c r="A262" s="2" t="s">
        <v>680</v>
      </c>
      <c r="B262" s="3">
        <v>41571</v>
      </c>
      <c r="C262" s="2" t="s">
        <v>681</v>
      </c>
      <c r="D262" s="2" t="s">
        <v>682</v>
      </c>
      <c r="E262" s="2" t="s">
        <v>27</v>
      </c>
      <c r="F262" s="2" t="s">
        <v>27</v>
      </c>
      <c r="G262" s="2" t="s">
        <v>58</v>
      </c>
      <c r="H262" s="2" t="s">
        <v>59</v>
      </c>
      <c r="I262" s="2" t="s">
        <v>51</v>
      </c>
      <c r="J262" s="2" t="s">
        <v>35</v>
      </c>
      <c r="K262" s="2" t="s">
        <v>54</v>
      </c>
      <c r="L262" s="2" t="s">
        <v>33</v>
      </c>
      <c r="M262" s="3">
        <v>41580</v>
      </c>
      <c r="N262" s="4">
        <v>3.74</v>
      </c>
      <c r="O262" s="4">
        <v>5.9400000000000013</v>
      </c>
      <c r="P262" s="5">
        <f t="shared" si="20"/>
        <v>0.5882352941176473</v>
      </c>
      <c r="Q262" s="5">
        <v>0.08</v>
      </c>
      <c r="R262" s="6">
        <f t="shared" si="21"/>
        <v>6.4152000000000022</v>
      </c>
      <c r="S262" s="7">
        <v>49</v>
      </c>
      <c r="T262" s="8">
        <f t="shared" si="22"/>
        <v>314.34480000000013</v>
      </c>
      <c r="U262" s="5">
        <v>0.04</v>
      </c>
      <c r="V262" s="9">
        <f t="shared" si="23"/>
        <v>12.573792000000006</v>
      </c>
      <c r="W262" s="4">
        <v>7.83</v>
      </c>
      <c r="X262" s="4">
        <f t="shared" si="24"/>
        <v>309.60100800000009</v>
      </c>
      <c r="Y262" s="58"/>
      <c r="AA262" t="b">
        <f>AND('Sales Filter'!H262= "BOBBY CHAVEZ", YEAR('Sales Filter'!B262 ) = 2015)</f>
        <v>0</v>
      </c>
    </row>
    <row r="263" spans="1:27" ht="14.5">
      <c r="A263" s="2" t="s">
        <v>683</v>
      </c>
      <c r="B263" s="3">
        <v>41573</v>
      </c>
      <c r="C263" s="2" t="s">
        <v>684</v>
      </c>
      <c r="D263" s="2" t="s">
        <v>685</v>
      </c>
      <c r="E263" s="2" t="s">
        <v>48</v>
      </c>
      <c r="F263" s="2" t="s">
        <v>49</v>
      </c>
      <c r="G263" s="2" t="s">
        <v>28</v>
      </c>
      <c r="H263" s="2" t="s">
        <v>50</v>
      </c>
      <c r="I263" s="2" t="s">
        <v>117</v>
      </c>
      <c r="J263" s="2" t="s">
        <v>31</v>
      </c>
      <c r="K263" s="2" t="s">
        <v>32</v>
      </c>
      <c r="L263" s="2" t="s">
        <v>33</v>
      </c>
      <c r="M263" s="3">
        <v>41581</v>
      </c>
      <c r="N263" s="4">
        <v>2.0570000000000004</v>
      </c>
      <c r="O263" s="4">
        <v>8.9320000000000004</v>
      </c>
      <c r="P263" s="5">
        <f t="shared" si="20"/>
        <v>3.3422459893048124</v>
      </c>
      <c r="Q263" s="5">
        <v>0.08</v>
      </c>
      <c r="R263" s="6">
        <f t="shared" si="21"/>
        <v>9.6465600000000009</v>
      </c>
      <c r="S263" s="7">
        <v>39</v>
      </c>
      <c r="T263" s="8">
        <f t="shared" si="22"/>
        <v>376.21584000000001</v>
      </c>
      <c r="U263" s="5">
        <v>0.01</v>
      </c>
      <c r="V263" s="9">
        <f t="shared" si="23"/>
        <v>3.7621584000000001</v>
      </c>
      <c r="W263" s="4">
        <v>2.88</v>
      </c>
      <c r="X263" s="4">
        <f t="shared" si="24"/>
        <v>375.33368160000003</v>
      </c>
      <c r="Y263" s="58"/>
      <c r="AA263" t="b">
        <f>AND('Sales Filter'!H263= "BOBBY CHAVEZ", YEAR('Sales Filter'!B263 ) = 2015)</f>
        <v>0</v>
      </c>
    </row>
    <row r="264" spans="1:27" ht="14.5">
      <c r="A264" s="2" t="s">
        <v>686</v>
      </c>
      <c r="B264" s="3">
        <v>41573</v>
      </c>
      <c r="C264" s="2" t="s">
        <v>267</v>
      </c>
      <c r="D264" s="2" t="s">
        <v>268</v>
      </c>
      <c r="E264" s="2" t="s">
        <v>48</v>
      </c>
      <c r="F264" s="2" t="s">
        <v>49</v>
      </c>
      <c r="G264" s="2" t="s">
        <v>28</v>
      </c>
      <c r="H264" s="2" t="s">
        <v>50</v>
      </c>
      <c r="I264" s="2" t="s">
        <v>117</v>
      </c>
      <c r="J264" s="2" t="s">
        <v>35</v>
      </c>
      <c r="K264" s="2" t="s">
        <v>32</v>
      </c>
      <c r="L264" s="2" t="s">
        <v>43</v>
      </c>
      <c r="M264" s="3">
        <v>41581</v>
      </c>
      <c r="N264" s="4">
        <v>18.480000000000004</v>
      </c>
      <c r="O264" s="4">
        <v>45.067</v>
      </c>
      <c r="P264" s="5">
        <f t="shared" si="20"/>
        <v>1.4386904761904757</v>
      </c>
      <c r="Q264" s="5">
        <v>0.08</v>
      </c>
      <c r="R264" s="6">
        <f t="shared" si="21"/>
        <v>48.672360000000005</v>
      </c>
      <c r="S264" s="7">
        <v>13</v>
      </c>
      <c r="T264" s="8">
        <f t="shared" si="22"/>
        <v>632.74068000000011</v>
      </c>
      <c r="U264" s="5">
        <v>0.04</v>
      </c>
      <c r="V264" s="9">
        <f t="shared" si="23"/>
        <v>25.309627200000005</v>
      </c>
      <c r="W264" s="4">
        <v>9.0400000000000009</v>
      </c>
      <c r="X264" s="4">
        <f t="shared" si="24"/>
        <v>616.47105280000005</v>
      </c>
      <c r="Y264" s="58"/>
      <c r="AA264" t="b">
        <f>AND('Sales Filter'!H264= "BOBBY CHAVEZ", YEAR('Sales Filter'!B264 ) = 2015)</f>
        <v>0</v>
      </c>
    </row>
    <row r="265" spans="1:27" ht="14.5">
      <c r="A265" s="2" t="s">
        <v>687</v>
      </c>
      <c r="B265" s="3">
        <v>41574</v>
      </c>
      <c r="C265" s="2" t="s">
        <v>688</v>
      </c>
      <c r="D265" s="2" t="s">
        <v>689</v>
      </c>
      <c r="E265" s="2" t="s">
        <v>27</v>
      </c>
      <c r="F265" s="2" t="s">
        <v>27</v>
      </c>
      <c r="G265" s="2" t="s">
        <v>79</v>
      </c>
      <c r="H265" s="2" t="s">
        <v>103</v>
      </c>
      <c r="I265" s="2" t="s">
        <v>60</v>
      </c>
      <c r="J265" s="2" t="s">
        <v>35</v>
      </c>
      <c r="K265" s="2" t="s">
        <v>54</v>
      </c>
      <c r="L265" s="2" t="s">
        <v>33</v>
      </c>
      <c r="M265" s="3">
        <v>41582</v>
      </c>
      <c r="N265" s="4">
        <v>2.1339999999999999</v>
      </c>
      <c r="O265" s="4">
        <v>3.3880000000000003</v>
      </c>
      <c r="P265" s="5">
        <f t="shared" si="20"/>
        <v>0.58762886597938169</v>
      </c>
      <c r="Q265" s="5">
        <v>0.08</v>
      </c>
      <c r="R265" s="6">
        <f t="shared" si="21"/>
        <v>3.6590400000000005</v>
      </c>
      <c r="S265" s="7">
        <v>43</v>
      </c>
      <c r="T265" s="8">
        <f t="shared" si="22"/>
        <v>157.33872000000002</v>
      </c>
      <c r="U265" s="5">
        <v>0.05</v>
      </c>
      <c r="V265" s="9">
        <f t="shared" si="23"/>
        <v>7.8669360000000017</v>
      </c>
      <c r="W265" s="4">
        <v>1.04</v>
      </c>
      <c r="X265" s="4">
        <f t="shared" si="24"/>
        <v>150.51178400000001</v>
      </c>
      <c r="Y265" s="58"/>
      <c r="AA265" t="b">
        <f>AND('Sales Filter'!H265= "BOBBY CHAVEZ", YEAR('Sales Filter'!B265 ) = 2015)</f>
        <v>0</v>
      </c>
    </row>
    <row r="266" spans="1:27" ht="14.5">
      <c r="A266" s="2" t="s">
        <v>690</v>
      </c>
      <c r="B266" s="3">
        <v>41577</v>
      </c>
      <c r="C266" s="2" t="s">
        <v>691</v>
      </c>
      <c r="D266" s="2" t="s">
        <v>692</v>
      </c>
      <c r="E266" s="2" t="s">
        <v>27</v>
      </c>
      <c r="F266" s="2" t="s">
        <v>27</v>
      </c>
      <c r="G266" s="2" t="s">
        <v>58</v>
      </c>
      <c r="H266" s="2" t="s">
        <v>59</v>
      </c>
      <c r="I266" s="2" t="s">
        <v>60</v>
      </c>
      <c r="J266" s="2" t="s">
        <v>31</v>
      </c>
      <c r="K266" s="2" t="s">
        <v>32</v>
      </c>
      <c r="L266" s="2" t="s">
        <v>33</v>
      </c>
      <c r="M266" s="3">
        <v>41585</v>
      </c>
      <c r="N266" s="4">
        <v>2.0570000000000004</v>
      </c>
      <c r="O266" s="4">
        <v>8.9320000000000004</v>
      </c>
      <c r="P266" s="5">
        <f t="shared" si="20"/>
        <v>3.3422459893048124</v>
      </c>
      <c r="Q266" s="5">
        <v>0.08</v>
      </c>
      <c r="R266" s="6">
        <f t="shared" si="21"/>
        <v>9.6465600000000009</v>
      </c>
      <c r="S266" s="7">
        <v>18</v>
      </c>
      <c r="T266" s="8">
        <f t="shared" si="22"/>
        <v>173.63808</v>
      </c>
      <c r="U266" s="5">
        <v>0.04</v>
      </c>
      <c r="V266" s="9">
        <f t="shared" si="23"/>
        <v>6.9455232000000002</v>
      </c>
      <c r="W266" s="4">
        <v>2.88</v>
      </c>
      <c r="X266" s="4">
        <f t="shared" si="24"/>
        <v>169.5725568</v>
      </c>
      <c r="Y266" s="58"/>
      <c r="AA266" t="b">
        <f>AND('Sales Filter'!H266= "BOBBY CHAVEZ", YEAR('Sales Filter'!B266 ) = 2015)</f>
        <v>0</v>
      </c>
    </row>
    <row r="267" spans="1:27" ht="14.5">
      <c r="A267" s="2" t="s">
        <v>693</v>
      </c>
      <c r="B267" s="3">
        <v>41578</v>
      </c>
      <c r="C267" s="2" t="s">
        <v>467</v>
      </c>
      <c r="D267" s="2" t="s">
        <v>468</v>
      </c>
      <c r="E267" s="2" t="s">
        <v>48</v>
      </c>
      <c r="F267" s="2" t="s">
        <v>49</v>
      </c>
      <c r="G267" s="2" t="s">
        <v>79</v>
      </c>
      <c r="H267" s="2" t="s">
        <v>70</v>
      </c>
      <c r="I267" s="2" t="s">
        <v>30</v>
      </c>
      <c r="J267" s="2" t="s">
        <v>35</v>
      </c>
      <c r="K267" s="2" t="s">
        <v>54</v>
      </c>
      <c r="L267" s="2" t="s">
        <v>33</v>
      </c>
      <c r="M267" s="3">
        <v>41586</v>
      </c>
      <c r="N267" s="4">
        <v>4.9830000000000005</v>
      </c>
      <c r="O267" s="4">
        <v>8.0300000000000011</v>
      </c>
      <c r="P267" s="5">
        <f t="shared" si="20"/>
        <v>0.61147902869757176</v>
      </c>
      <c r="Q267" s="5">
        <v>0.08</v>
      </c>
      <c r="R267" s="6">
        <f t="shared" si="21"/>
        <v>8.6724000000000014</v>
      </c>
      <c r="S267" s="7">
        <v>47</v>
      </c>
      <c r="T267" s="8">
        <f t="shared" si="22"/>
        <v>407.60280000000006</v>
      </c>
      <c r="U267" s="5">
        <v>0.05</v>
      </c>
      <c r="V267" s="9">
        <f t="shared" si="23"/>
        <v>20.380140000000004</v>
      </c>
      <c r="W267" s="4">
        <v>7.77</v>
      </c>
      <c r="X267" s="4">
        <f t="shared" si="24"/>
        <v>394.99266000000006</v>
      </c>
      <c r="Y267" s="58"/>
      <c r="AA267" t="b">
        <f>AND('Sales Filter'!H267= "BOBBY CHAVEZ", YEAR('Sales Filter'!B267 ) = 2015)</f>
        <v>0</v>
      </c>
    </row>
    <row r="268" spans="1:27" ht="14.5">
      <c r="A268" s="2" t="s">
        <v>694</v>
      </c>
      <c r="B268" s="3">
        <v>41579</v>
      </c>
      <c r="C268" s="2" t="s">
        <v>695</v>
      </c>
      <c r="D268" s="2" t="s">
        <v>696</v>
      </c>
      <c r="E268" s="2" t="s">
        <v>27</v>
      </c>
      <c r="F268" s="2" t="s">
        <v>27</v>
      </c>
      <c r="G268" s="2" t="s">
        <v>28</v>
      </c>
      <c r="H268" s="2" t="s">
        <v>327</v>
      </c>
      <c r="I268" s="2" t="s">
        <v>60</v>
      </c>
      <c r="J268" s="2" t="s">
        <v>35</v>
      </c>
      <c r="K268" s="2" t="s">
        <v>32</v>
      </c>
      <c r="L268" s="2" t="s">
        <v>33</v>
      </c>
      <c r="M268" s="3">
        <v>41586</v>
      </c>
      <c r="N268" s="4">
        <v>5.7090000000000005</v>
      </c>
      <c r="O268" s="4">
        <v>14.278000000000002</v>
      </c>
      <c r="P268" s="5">
        <f t="shared" si="20"/>
        <v>1.5009633911368019</v>
      </c>
      <c r="Q268" s="5">
        <v>0.08</v>
      </c>
      <c r="R268" s="6">
        <f t="shared" si="21"/>
        <v>15.420240000000003</v>
      </c>
      <c r="S268" s="7">
        <v>42</v>
      </c>
      <c r="T268" s="8">
        <f t="shared" si="22"/>
        <v>647.65008000000012</v>
      </c>
      <c r="U268" s="5">
        <v>6.0000000000000005E-2</v>
      </c>
      <c r="V268" s="9">
        <f t="shared" si="23"/>
        <v>38.859004800000008</v>
      </c>
      <c r="W268" s="4">
        <v>3.19</v>
      </c>
      <c r="X268" s="4">
        <f t="shared" si="24"/>
        <v>611.98107520000019</v>
      </c>
      <c r="Y268" s="58"/>
      <c r="AA268" t="b">
        <f>AND('Sales Filter'!H268= "BOBBY CHAVEZ", YEAR('Sales Filter'!B268 ) = 2015)</f>
        <v>0</v>
      </c>
    </row>
    <row r="269" spans="1:27" ht="14.5">
      <c r="A269" s="2" t="s">
        <v>697</v>
      </c>
      <c r="B269" s="3">
        <v>41581</v>
      </c>
      <c r="C269" s="2" t="s">
        <v>698</v>
      </c>
      <c r="D269" s="2" t="s">
        <v>699</v>
      </c>
      <c r="E269" s="2" t="s">
        <v>27</v>
      </c>
      <c r="F269" s="2" t="s">
        <v>27</v>
      </c>
      <c r="G269" s="2" t="s">
        <v>28</v>
      </c>
      <c r="H269" s="2" t="s">
        <v>112</v>
      </c>
      <c r="I269" s="2" t="s">
        <v>51</v>
      </c>
      <c r="J269" s="2" t="s">
        <v>35</v>
      </c>
      <c r="K269" s="2" t="s">
        <v>54</v>
      </c>
      <c r="L269" s="2" t="s">
        <v>33</v>
      </c>
      <c r="M269" s="3">
        <v>41590</v>
      </c>
      <c r="N269" s="4">
        <v>2.5190000000000001</v>
      </c>
      <c r="O269" s="4">
        <v>4.0590000000000002</v>
      </c>
      <c r="P269" s="5">
        <f t="shared" si="20"/>
        <v>0.611353711790393</v>
      </c>
      <c r="Q269" s="5">
        <v>0.08</v>
      </c>
      <c r="R269" s="6">
        <f t="shared" si="21"/>
        <v>4.3837200000000003</v>
      </c>
      <c r="S269" s="7">
        <v>44</v>
      </c>
      <c r="T269" s="8">
        <f t="shared" si="22"/>
        <v>192.88368000000003</v>
      </c>
      <c r="U269" s="5">
        <v>0.05</v>
      </c>
      <c r="V269" s="9">
        <f t="shared" si="23"/>
        <v>9.6441840000000028</v>
      </c>
      <c r="W269" s="4">
        <v>0.55000000000000004</v>
      </c>
      <c r="X269" s="4">
        <f t="shared" si="24"/>
        <v>183.78949600000004</v>
      </c>
      <c r="Y269" s="58"/>
      <c r="AA269" t="b">
        <f>AND('Sales Filter'!H269= "BOBBY CHAVEZ", YEAR('Sales Filter'!B269 ) = 2015)</f>
        <v>0</v>
      </c>
    </row>
    <row r="270" spans="1:27" ht="14.5">
      <c r="A270" s="2" t="s">
        <v>700</v>
      </c>
      <c r="B270" s="3">
        <v>41581</v>
      </c>
      <c r="C270" s="2" t="s">
        <v>701</v>
      </c>
      <c r="D270" s="2" t="s">
        <v>702</v>
      </c>
      <c r="E270" s="2" t="s">
        <v>27</v>
      </c>
      <c r="F270" s="2" t="s">
        <v>27</v>
      </c>
      <c r="G270" s="2" t="s">
        <v>28</v>
      </c>
      <c r="H270" s="2" t="s">
        <v>41</v>
      </c>
      <c r="I270" s="2" t="s">
        <v>60</v>
      </c>
      <c r="J270" s="2" t="s">
        <v>35</v>
      </c>
      <c r="K270" s="2" t="s">
        <v>36</v>
      </c>
      <c r="L270" s="2" t="s">
        <v>33</v>
      </c>
      <c r="M270" s="3">
        <v>41589</v>
      </c>
      <c r="N270" s="4">
        <v>5.742</v>
      </c>
      <c r="O270" s="4">
        <v>10.835000000000001</v>
      </c>
      <c r="P270" s="5">
        <f t="shared" si="20"/>
        <v>0.88697318007662851</v>
      </c>
      <c r="Q270" s="5">
        <v>0.08</v>
      </c>
      <c r="R270" s="6">
        <f t="shared" si="21"/>
        <v>11.701800000000002</v>
      </c>
      <c r="S270" s="7">
        <v>29</v>
      </c>
      <c r="T270" s="8">
        <f t="shared" si="22"/>
        <v>339.35220000000004</v>
      </c>
      <c r="U270" s="5">
        <v>0.11</v>
      </c>
      <c r="V270" s="9">
        <f t="shared" si="23"/>
        <v>37.328742000000005</v>
      </c>
      <c r="W270" s="4">
        <v>4.87</v>
      </c>
      <c r="X270" s="4">
        <f t="shared" si="24"/>
        <v>306.89345800000001</v>
      </c>
      <c r="Y270" s="58"/>
      <c r="AA270" t="b">
        <f>AND('Sales Filter'!H270= "BOBBY CHAVEZ", YEAR('Sales Filter'!B270 ) = 2015)</f>
        <v>0</v>
      </c>
    </row>
    <row r="271" spans="1:27" ht="14.5">
      <c r="A271" s="2" t="s">
        <v>703</v>
      </c>
      <c r="B271" s="3">
        <v>41583</v>
      </c>
      <c r="C271" s="2" t="s">
        <v>704</v>
      </c>
      <c r="D271" s="2" t="s">
        <v>705</v>
      </c>
      <c r="E271" s="2" t="s">
        <v>27</v>
      </c>
      <c r="F271" s="2" t="s">
        <v>27</v>
      </c>
      <c r="G271" s="2" t="s">
        <v>40</v>
      </c>
      <c r="H271" s="2" t="s">
        <v>112</v>
      </c>
      <c r="I271" s="2" t="s">
        <v>30</v>
      </c>
      <c r="J271" s="2" t="s">
        <v>35</v>
      </c>
      <c r="K271" s="2" t="s">
        <v>36</v>
      </c>
      <c r="L271" s="2" t="s">
        <v>43</v>
      </c>
      <c r="M271" s="3">
        <v>41591</v>
      </c>
      <c r="N271" s="4">
        <v>4.125</v>
      </c>
      <c r="O271" s="4">
        <v>7.7880000000000011</v>
      </c>
      <c r="P271" s="5">
        <f t="shared" si="20"/>
        <v>0.88800000000000023</v>
      </c>
      <c r="Q271" s="5">
        <v>0.08</v>
      </c>
      <c r="R271" s="6">
        <f t="shared" si="21"/>
        <v>8.4110400000000016</v>
      </c>
      <c r="S271" s="7">
        <v>31</v>
      </c>
      <c r="T271" s="8">
        <f t="shared" si="22"/>
        <v>260.74224000000004</v>
      </c>
      <c r="U271" s="5">
        <v>0.08</v>
      </c>
      <c r="V271" s="9">
        <f t="shared" si="23"/>
        <v>20.859379200000003</v>
      </c>
      <c r="W271" s="4">
        <v>2.4</v>
      </c>
      <c r="X271" s="4">
        <f t="shared" si="24"/>
        <v>242.28286080000004</v>
      </c>
      <c r="Y271" s="58"/>
      <c r="AA271" t="b">
        <f>AND('Sales Filter'!H271= "BOBBY CHAVEZ", YEAR('Sales Filter'!B271 ) = 2015)</f>
        <v>0</v>
      </c>
    </row>
    <row r="272" spans="1:27" ht="14.5">
      <c r="A272" s="2" t="s">
        <v>706</v>
      </c>
      <c r="B272" s="3">
        <v>41585</v>
      </c>
      <c r="C272" s="2" t="s">
        <v>707</v>
      </c>
      <c r="D272" s="2" t="s">
        <v>708</v>
      </c>
      <c r="E272" s="2" t="s">
        <v>48</v>
      </c>
      <c r="F272" s="2" t="s">
        <v>49</v>
      </c>
      <c r="G272" s="2" t="s">
        <v>40</v>
      </c>
      <c r="H272" s="2" t="s">
        <v>50</v>
      </c>
      <c r="I272" s="2" t="s">
        <v>42</v>
      </c>
      <c r="J272" s="2" t="s">
        <v>35</v>
      </c>
      <c r="K272" s="2" t="s">
        <v>36</v>
      </c>
      <c r="L272" s="2" t="s">
        <v>33</v>
      </c>
      <c r="M272" s="3">
        <v>41592</v>
      </c>
      <c r="N272" s="4">
        <v>3.6520000000000001</v>
      </c>
      <c r="O272" s="4">
        <v>5.6980000000000004</v>
      </c>
      <c r="P272" s="5">
        <f t="shared" si="20"/>
        <v>0.56024096385542177</v>
      </c>
      <c r="Q272" s="5">
        <v>0.08</v>
      </c>
      <c r="R272" s="6">
        <f t="shared" si="21"/>
        <v>6.1538400000000006</v>
      </c>
      <c r="S272" s="7">
        <v>10</v>
      </c>
      <c r="T272" s="8">
        <f t="shared" si="22"/>
        <v>61.53840000000001</v>
      </c>
      <c r="U272" s="5">
        <v>6.9999999999999993E-2</v>
      </c>
      <c r="V272" s="9">
        <f t="shared" si="23"/>
        <v>4.3076880000000006</v>
      </c>
      <c r="W272" s="4">
        <v>2.09</v>
      </c>
      <c r="X272" s="4">
        <f t="shared" si="24"/>
        <v>59.320712000000015</v>
      </c>
      <c r="Y272" s="58"/>
      <c r="AA272" t="b">
        <f>AND('Sales Filter'!H272= "BOBBY CHAVEZ", YEAR('Sales Filter'!B272 ) = 2015)</f>
        <v>0</v>
      </c>
    </row>
    <row r="273" spans="1:27" ht="14.5">
      <c r="A273" s="2" t="s">
        <v>709</v>
      </c>
      <c r="B273" s="3">
        <v>41588</v>
      </c>
      <c r="C273" s="2" t="s">
        <v>710</v>
      </c>
      <c r="D273" s="2" t="s">
        <v>711</v>
      </c>
      <c r="E273" s="2" t="s">
        <v>48</v>
      </c>
      <c r="F273" s="2" t="s">
        <v>49</v>
      </c>
      <c r="G273" s="2" t="s">
        <v>28</v>
      </c>
      <c r="H273" s="2" t="s">
        <v>70</v>
      </c>
      <c r="I273" s="2" t="s">
        <v>30</v>
      </c>
      <c r="J273" s="2" t="s">
        <v>35</v>
      </c>
      <c r="K273" s="2" t="s">
        <v>54</v>
      </c>
      <c r="L273" s="2" t="s">
        <v>33</v>
      </c>
      <c r="M273" s="3">
        <v>41597</v>
      </c>
      <c r="N273" s="4">
        <v>3.7070000000000003</v>
      </c>
      <c r="O273" s="4">
        <v>6.0830000000000011</v>
      </c>
      <c r="P273" s="5">
        <f t="shared" si="20"/>
        <v>0.64094955489614258</v>
      </c>
      <c r="Q273" s="5">
        <v>0.08</v>
      </c>
      <c r="R273" s="6">
        <f t="shared" si="21"/>
        <v>6.5696400000000015</v>
      </c>
      <c r="S273" s="7">
        <v>19</v>
      </c>
      <c r="T273" s="8">
        <f t="shared" si="22"/>
        <v>124.82316000000003</v>
      </c>
      <c r="U273" s="5">
        <v>0.03</v>
      </c>
      <c r="V273" s="9">
        <f t="shared" si="23"/>
        <v>3.7446948000000009</v>
      </c>
      <c r="W273" s="4">
        <v>7.03</v>
      </c>
      <c r="X273" s="4">
        <f t="shared" si="24"/>
        <v>128.10846520000001</v>
      </c>
      <c r="Y273" s="58"/>
      <c r="AA273" t="b">
        <f>AND('Sales Filter'!H273= "BOBBY CHAVEZ", YEAR('Sales Filter'!B273 ) = 2015)</f>
        <v>0</v>
      </c>
    </row>
    <row r="274" spans="1:27" ht="14.5">
      <c r="A274" s="2" t="s">
        <v>712</v>
      </c>
      <c r="B274" s="3">
        <v>41591</v>
      </c>
      <c r="C274" s="2" t="s">
        <v>605</v>
      </c>
      <c r="D274" s="2" t="s">
        <v>606</v>
      </c>
      <c r="E274" s="2" t="s">
        <v>27</v>
      </c>
      <c r="F274" s="2" t="s">
        <v>27</v>
      </c>
      <c r="G274" s="2" t="s">
        <v>58</v>
      </c>
      <c r="H274" s="2" t="s">
        <v>41</v>
      </c>
      <c r="I274" s="2" t="s">
        <v>51</v>
      </c>
      <c r="J274" s="2" t="s">
        <v>35</v>
      </c>
      <c r="K274" s="2" t="s">
        <v>54</v>
      </c>
      <c r="L274" s="2" t="s">
        <v>33</v>
      </c>
      <c r="M274" s="3">
        <v>41600</v>
      </c>
      <c r="N274" s="4">
        <v>13.629000000000001</v>
      </c>
      <c r="O274" s="4">
        <v>21.978000000000002</v>
      </c>
      <c r="P274" s="5">
        <f t="shared" si="20"/>
        <v>0.61259079903147695</v>
      </c>
      <c r="Q274" s="5">
        <v>0.08</v>
      </c>
      <c r="R274" s="6">
        <f t="shared" si="21"/>
        <v>23.736240000000002</v>
      </c>
      <c r="S274" s="7">
        <v>49</v>
      </c>
      <c r="T274" s="8">
        <f t="shared" si="22"/>
        <v>1163.0757600000002</v>
      </c>
      <c r="U274" s="5">
        <v>0.05</v>
      </c>
      <c r="V274" s="9">
        <f t="shared" si="23"/>
        <v>58.153788000000013</v>
      </c>
      <c r="W274" s="4">
        <v>5.8199999999999994</v>
      </c>
      <c r="X274" s="4">
        <f t="shared" si="24"/>
        <v>1110.741972</v>
      </c>
      <c r="Y274" s="58"/>
      <c r="AA274" t="b">
        <f>AND('Sales Filter'!H274= "BOBBY CHAVEZ", YEAR('Sales Filter'!B274 ) = 2015)</f>
        <v>0</v>
      </c>
    </row>
    <row r="275" spans="1:27" ht="14.5">
      <c r="A275" s="10" t="s">
        <v>713</v>
      </c>
      <c r="B275" s="11">
        <v>41592</v>
      </c>
      <c r="C275" s="10" t="s">
        <v>335</v>
      </c>
      <c r="D275" s="10" t="s">
        <v>336</v>
      </c>
      <c r="E275" s="10" t="s">
        <v>27</v>
      </c>
      <c r="F275" s="10" t="s">
        <v>27</v>
      </c>
      <c r="G275" s="10" t="s">
        <v>58</v>
      </c>
      <c r="H275" s="10" t="s">
        <v>242</v>
      </c>
      <c r="I275" s="10" t="s">
        <v>51</v>
      </c>
      <c r="J275" s="10" t="s">
        <v>196</v>
      </c>
      <c r="K275" s="10" t="s">
        <v>32</v>
      </c>
      <c r="L275" s="10" t="s">
        <v>33</v>
      </c>
      <c r="M275" s="11">
        <v>41599</v>
      </c>
      <c r="N275" s="12">
        <v>6.0500000000000007</v>
      </c>
      <c r="O275" s="12">
        <v>13.442000000000002</v>
      </c>
      <c r="P275" s="13">
        <f t="shared" si="20"/>
        <v>1.2218181818181819</v>
      </c>
      <c r="Q275" s="13">
        <v>0.08</v>
      </c>
      <c r="R275" s="14">
        <f t="shared" si="21"/>
        <v>14.517360000000004</v>
      </c>
      <c r="S275" s="15">
        <v>29</v>
      </c>
      <c r="T275" s="16">
        <f t="shared" si="22"/>
        <v>421.00344000000013</v>
      </c>
      <c r="U275" s="13">
        <v>0.08</v>
      </c>
      <c r="V275" s="17">
        <f t="shared" si="23"/>
        <v>33.680275200000011</v>
      </c>
      <c r="W275" s="12">
        <v>2.9</v>
      </c>
      <c r="X275" s="12">
        <f t="shared" si="24"/>
        <v>390.22316480000006</v>
      </c>
      <c r="Y275" s="59"/>
      <c r="AA275" t="b">
        <f>AND('Sales Filter'!H275= "BOBBY CHAVEZ", YEAR('Sales Filter'!B275 ) = 2015)</f>
        <v>0</v>
      </c>
    </row>
    <row r="276" spans="1:27" ht="14.5">
      <c r="A276" s="2" t="s">
        <v>714</v>
      </c>
      <c r="B276" s="3">
        <v>41592</v>
      </c>
      <c r="C276" s="2" t="s">
        <v>715</v>
      </c>
      <c r="D276" s="2" t="s">
        <v>716</v>
      </c>
      <c r="E276" s="2" t="s">
        <v>27</v>
      </c>
      <c r="F276" s="2" t="s">
        <v>27</v>
      </c>
      <c r="G276" s="2" t="s">
        <v>28</v>
      </c>
      <c r="H276" s="2" t="s">
        <v>84</v>
      </c>
      <c r="I276" s="2" t="s">
        <v>60</v>
      </c>
      <c r="J276" s="2" t="s">
        <v>35</v>
      </c>
      <c r="K276" s="2" t="s">
        <v>36</v>
      </c>
      <c r="L276" s="2" t="s">
        <v>33</v>
      </c>
      <c r="M276" s="3">
        <v>41600</v>
      </c>
      <c r="N276" s="4">
        <v>1.9360000000000002</v>
      </c>
      <c r="O276" s="4">
        <v>3.234</v>
      </c>
      <c r="P276" s="5">
        <f t="shared" si="20"/>
        <v>0.6704545454545453</v>
      </c>
      <c r="Q276" s="5">
        <v>0.08</v>
      </c>
      <c r="R276" s="6">
        <f t="shared" si="21"/>
        <v>3.4927200000000003</v>
      </c>
      <c r="S276" s="7">
        <v>25</v>
      </c>
      <c r="T276" s="8">
        <f t="shared" si="22"/>
        <v>87.318000000000012</v>
      </c>
      <c r="U276" s="5">
        <v>0.08</v>
      </c>
      <c r="V276" s="9">
        <f t="shared" si="23"/>
        <v>6.9854400000000014</v>
      </c>
      <c r="W276" s="4">
        <v>0.8600000000000001</v>
      </c>
      <c r="X276" s="4">
        <f t="shared" si="24"/>
        <v>81.192560000000014</v>
      </c>
      <c r="Y276" s="58"/>
      <c r="AA276" t="b">
        <f>AND('Sales Filter'!H276= "BOBBY CHAVEZ", YEAR('Sales Filter'!B276 ) = 2015)</f>
        <v>0</v>
      </c>
    </row>
    <row r="277" spans="1:27" ht="14.5">
      <c r="A277" s="2" t="s">
        <v>717</v>
      </c>
      <c r="B277" s="3">
        <v>41593</v>
      </c>
      <c r="C277" s="2" t="s">
        <v>718</v>
      </c>
      <c r="D277" s="2" t="s">
        <v>719</v>
      </c>
      <c r="E277" s="2" t="s">
        <v>27</v>
      </c>
      <c r="F277" s="2" t="s">
        <v>27</v>
      </c>
      <c r="G277" s="2" t="s">
        <v>58</v>
      </c>
      <c r="H277" s="2" t="s">
        <v>242</v>
      </c>
      <c r="I277" s="2" t="s">
        <v>60</v>
      </c>
      <c r="J277" s="2" t="s">
        <v>31</v>
      </c>
      <c r="K277" s="2" t="s">
        <v>54</v>
      </c>
      <c r="L277" s="2" t="s">
        <v>43</v>
      </c>
      <c r="M277" s="3">
        <v>41602</v>
      </c>
      <c r="N277" s="4">
        <v>43.604000000000006</v>
      </c>
      <c r="O277" s="4">
        <v>167.72800000000001</v>
      </c>
      <c r="P277" s="5">
        <f t="shared" si="20"/>
        <v>2.8466195761856703</v>
      </c>
      <c r="Q277" s="5">
        <v>0.08</v>
      </c>
      <c r="R277" s="6">
        <f t="shared" si="21"/>
        <v>181.14624000000003</v>
      </c>
      <c r="S277" s="7">
        <v>4</v>
      </c>
      <c r="T277" s="8">
        <f t="shared" si="22"/>
        <v>724.58496000000014</v>
      </c>
      <c r="U277" s="5">
        <v>0.03</v>
      </c>
      <c r="V277" s="9">
        <f t="shared" si="23"/>
        <v>21.737548800000003</v>
      </c>
      <c r="W277" s="4">
        <v>6.55</v>
      </c>
      <c r="X277" s="4">
        <f t="shared" si="24"/>
        <v>709.39741120000008</v>
      </c>
      <c r="Y277" s="58"/>
      <c r="AA277" t="b">
        <f>AND('Sales Filter'!H277= "BOBBY CHAVEZ", YEAR('Sales Filter'!B277 ) = 2015)</f>
        <v>0</v>
      </c>
    </row>
    <row r="278" spans="1:27" ht="14.5">
      <c r="A278" s="2" t="s">
        <v>720</v>
      </c>
      <c r="B278" s="3">
        <v>41593</v>
      </c>
      <c r="C278" s="2" t="s">
        <v>721</v>
      </c>
      <c r="D278" s="2" t="s">
        <v>722</v>
      </c>
      <c r="E278" s="2" t="s">
        <v>48</v>
      </c>
      <c r="F278" s="2" t="s">
        <v>49</v>
      </c>
      <c r="G278" s="2" t="s">
        <v>79</v>
      </c>
      <c r="H278" s="2" t="s">
        <v>50</v>
      </c>
      <c r="I278" s="2" t="s">
        <v>60</v>
      </c>
      <c r="J278" s="2" t="s">
        <v>35</v>
      </c>
      <c r="K278" s="2" t="s">
        <v>32</v>
      </c>
      <c r="L278" s="2" t="s">
        <v>33</v>
      </c>
      <c r="M278" s="3">
        <v>41601</v>
      </c>
      <c r="N278" s="4">
        <v>3.8610000000000002</v>
      </c>
      <c r="O278" s="4">
        <v>9.4270000000000014</v>
      </c>
      <c r="P278" s="5">
        <f t="shared" si="20"/>
        <v>1.4415954415954417</v>
      </c>
      <c r="Q278" s="5">
        <v>0.08</v>
      </c>
      <c r="R278" s="6">
        <f t="shared" si="21"/>
        <v>10.181160000000002</v>
      </c>
      <c r="S278" s="7">
        <v>26</v>
      </c>
      <c r="T278" s="8">
        <f t="shared" si="22"/>
        <v>264.71016000000003</v>
      </c>
      <c r="U278" s="5">
        <v>6.9999999999999993E-2</v>
      </c>
      <c r="V278" s="9">
        <f t="shared" si="23"/>
        <v>18.529711200000001</v>
      </c>
      <c r="W278" s="4">
        <v>6.1899999999999995</v>
      </c>
      <c r="X278" s="4">
        <f t="shared" si="24"/>
        <v>252.37044880000002</v>
      </c>
      <c r="Y278" s="58"/>
      <c r="AA278" t="b">
        <f>AND('Sales Filter'!H278= "BOBBY CHAVEZ", YEAR('Sales Filter'!B278 ) = 2015)</f>
        <v>0</v>
      </c>
    </row>
    <row r="279" spans="1:27" ht="14.5">
      <c r="A279" s="2" t="s">
        <v>723</v>
      </c>
      <c r="B279" s="3">
        <v>41593</v>
      </c>
      <c r="C279" s="2" t="s">
        <v>724</v>
      </c>
      <c r="D279" s="2" t="s">
        <v>725</v>
      </c>
      <c r="E279" s="2" t="s">
        <v>48</v>
      </c>
      <c r="F279" s="2" t="s">
        <v>49</v>
      </c>
      <c r="G279" s="2" t="s">
        <v>28</v>
      </c>
      <c r="H279" s="2" t="s">
        <v>50</v>
      </c>
      <c r="I279" s="2" t="s">
        <v>117</v>
      </c>
      <c r="J279" s="2" t="s">
        <v>35</v>
      </c>
      <c r="K279" s="2" t="s">
        <v>54</v>
      </c>
      <c r="L279" s="2" t="s">
        <v>33</v>
      </c>
      <c r="M279" s="3">
        <v>41600</v>
      </c>
      <c r="N279" s="4">
        <v>2.6950000000000003</v>
      </c>
      <c r="O279" s="4">
        <v>4.2790000000000008</v>
      </c>
      <c r="P279" s="5">
        <f t="shared" si="20"/>
        <v>0.58775510204081649</v>
      </c>
      <c r="Q279" s="5">
        <v>0.08</v>
      </c>
      <c r="R279" s="6">
        <f t="shared" si="21"/>
        <v>4.6213200000000008</v>
      </c>
      <c r="S279" s="7">
        <v>49</v>
      </c>
      <c r="T279" s="8">
        <f t="shared" si="22"/>
        <v>226.44468000000003</v>
      </c>
      <c r="U279" s="5">
        <v>0.01</v>
      </c>
      <c r="V279" s="9">
        <f t="shared" si="23"/>
        <v>2.2644468000000004</v>
      </c>
      <c r="W279" s="4">
        <v>7.06</v>
      </c>
      <c r="X279" s="4">
        <f t="shared" si="24"/>
        <v>231.24023320000003</v>
      </c>
      <c r="Y279" s="58"/>
      <c r="AA279" t="b">
        <f>AND('Sales Filter'!H279= "BOBBY CHAVEZ", YEAR('Sales Filter'!B279 ) = 2015)</f>
        <v>0</v>
      </c>
    </row>
    <row r="280" spans="1:27" ht="14.5">
      <c r="A280" s="2" t="s">
        <v>726</v>
      </c>
      <c r="B280" s="3">
        <v>41594</v>
      </c>
      <c r="C280" s="2" t="s">
        <v>727</v>
      </c>
      <c r="D280" s="2" t="s">
        <v>728</v>
      </c>
      <c r="E280" s="2" t="s">
        <v>27</v>
      </c>
      <c r="F280" s="2" t="s">
        <v>27</v>
      </c>
      <c r="G280" s="2" t="s">
        <v>40</v>
      </c>
      <c r="H280" s="2" t="s">
        <v>233</v>
      </c>
      <c r="I280" s="2" t="s">
        <v>42</v>
      </c>
      <c r="J280" s="2" t="s">
        <v>35</v>
      </c>
      <c r="K280" s="2" t="s">
        <v>36</v>
      </c>
      <c r="L280" s="2" t="s">
        <v>33</v>
      </c>
      <c r="M280" s="3">
        <v>41603</v>
      </c>
      <c r="N280" s="4">
        <v>1.7600000000000002</v>
      </c>
      <c r="O280" s="4">
        <v>2.8820000000000006</v>
      </c>
      <c r="P280" s="5">
        <f t="shared" si="20"/>
        <v>0.63750000000000007</v>
      </c>
      <c r="Q280" s="5">
        <v>0.08</v>
      </c>
      <c r="R280" s="6">
        <f t="shared" si="21"/>
        <v>3.1125600000000007</v>
      </c>
      <c r="S280" s="7">
        <v>28</v>
      </c>
      <c r="T280" s="8">
        <f t="shared" si="22"/>
        <v>87.151680000000013</v>
      </c>
      <c r="U280" s="5">
        <v>9.9999999999999992E-2</v>
      </c>
      <c r="V280" s="9">
        <f t="shared" si="23"/>
        <v>8.7151680000000002</v>
      </c>
      <c r="W280" s="4">
        <v>0.85000000000000009</v>
      </c>
      <c r="X280" s="4">
        <f t="shared" si="24"/>
        <v>79.286512000000002</v>
      </c>
      <c r="Y280" s="58"/>
      <c r="AA280" t="b">
        <f>AND('Sales Filter'!H280= "BOBBY CHAVEZ", YEAR('Sales Filter'!B280 ) = 2015)</f>
        <v>0</v>
      </c>
    </row>
    <row r="281" spans="1:27" ht="14.5">
      <c r="A281" s="2" t="s">
        <v>729</v>
      </c>
      <c r="B281" s="3">
        <v>41594</v>
      </c>
      <c r="C281" s="2" t="s">
        <v>316</v>
      </c>
      <c r="D281" s="2" t="s">
        <v>317</v>
      </c>
      <c r="E281" s="2" t="s">
        <v>27</v>
      </c>
      <c r="F281" s="2" t="s">
        <v>27</v>
      </c>
      <c r="G281" s="2" t="s">
        <v>28</v>
      </c>
      <c r="H281" s="2" t="s">
        <v>59</v>
      </c>
      <c r="I281" s="2" t="s">
        <v>117</v>
      </c>
      <c r="J281" s="2" t="s">
        <v>35</v>
      </c>
      <c r="K281" s="2" t="s">
        <v>54</v>
      </c>
      <c r="L281" s="2" t="s">
        <v>33</v>
      </c>
      <c r="M281" s="3">
        <v>41603</v>
      </c>
      <c r="N281" s="4">
        <v>23.716000000000001</v>
      </c>
      <c r="O281" s="4">
        <v>39.533999999999999</v>
      </c>
      <c r="P281" s="5">
        <f t="shared" si="20"/>
        <v>0.66697588126159546</v>
      </c>
      <c r="Q281" s="5">
        <v>0.08</v>
      </c>
      <c r="R281" s="6">
        <f t="shared" si="21"/>
        <v>42.696719999999999</v>
      </c>
      <c r="S281" s="7">
        <v>21</v>
      </c>
      <c r="T281" s="8">
        <f t="shared" si="22"/>
        <v>896.63112000000001</v>
      </c>
      <c r="U281" s="5">
        <v>9.9999999999999992E-2</v>
      </c>
      <c r="V281" s="9">
        <f t="shared" si="23"/>
        <v>89.663111999999998</v>
      </c>
      <c r="W281" s="4">
        <v>6.71</v>
      </c>
      <c r="X281" s="4">
        <f t="shared" si="24"/>
        <v>813.67800800000009</v>
      </c>
      <c r="Y281" s="58"/>
      <c r="AA281" t="b">
        <f>AND('Sales Filter'!H281= "BOBBY CHAVEZ", YEAR('Sales Filter'!B281 ) = 2015)</f>
        <v>0</v>
      </c>
    </row>
    <row r="282" spans="1:27" ht="14.5">
      <c r="A282" s="2" t="s">
        <v>730</v>
      </c>
      <c r="B282" s="3">
        <v>41595</v>
      </c>
      <c r="C282" s="2" t="s">
        <v>531</v>
      </c>
      <c r="D282" s="2" t="s">
        <v>532</v>
      </c>
      <c r="E282" s="2" t="s">
        <v>27</v>
      </c>
      <c r="F282" s="2" t="s">
        <v>27</v>
      </c>
      <c r="G282" s="2" t="s">
        <v>28</v>
      </c>
      <c r="H282" s="2" t="s">
        <v>89</v>
      </c>
      <c r="I282" s="2" t="s">
        <v>30</v>
      </c>
      <c r="J282" s="2" t="s">
        <v>35</v>
      </c>
      <c r="K282" s="2" t="s">
        <v>54</v>
      </c>
      <c r="L282" s="2" t="s">
        <v>33</v>
      </c>
      <c r="M282" s="3">
        <v>41604</v>
      </c>
      <c r="N282" s="4">
        <v>5.0490000000000004</v>
      </c>
      <c r="O282" s="4">
        <v>8.0080000000000009</v>
      </c>
      <c r="P282" s="5">
        <f t="shared" si="20"/>
        <v>0.58605664488017439</v>
      </c>
      <c r="Q282" s="5">
        <v>0.08</v>
      </c>
      <c r="R282" s="6">
        <f t="shared" si="21"/>
        <v>8.6486400000000021</v>
      </c>
      <c r="S282" s="7">
        <v>5</v>
      </c>
      <c r="T282" s="8">
        <f t="shared" si="22"/>
        <v>43.243200000000009</v>
      </c>
      <c r="U282" s="5">
        <v>0.02</v>
      </c>
      <c r="V282" s="9">
        <f t="shared" si="23"/>
        <v>0.86486400000000019</v>
      </c>
      <c r="W282" s="4">
        <v>11.200000000000001</v>
      </c>
      <c r="X282" s="4">
        <f t="shared" si="24"/>
        <v>53.578336000000014</v>
      </c>
      <c r="Y282" s="58"/>
      <c r="AA282" t="b">
        <f>AND('Sales Filter'!H282= "BOBBY CHAVEZ", YEAR('Sales Filter'!B282 ) = 2015)</f>
        <v>0</v>
      </c>
    </row>
    <row r="283" spans="1:27" ht="14.5">
      <c r="A283" s="2" t="s">
        <v>731</v>
      </c>
      <c r="B283" s="3">
        <v>41596</v>
      </c>
      <c r="C283" s="2" t="s">
        <v>665</v>
      </c>
      <c r="D283" s="2" t="s">
        <v>666</v>
      </c>
      <c r="E283" s="2" t="s">
        <v>27</v>
      </c>
      <c r="F283" s="2" t="s">
        <v>27</v>
      </c>
      <c r="G283" s="2" t="s">
        <v>58</v>
      </c>
      <c r="H283" s="2" t="s">
        <v>242</v>
      </c>
      <c r="I283" s="2" t="s">
        <v>42</v>
      </c>
      <c r="J283" s="2" t="s">
        <v>31</v>
      </c>
      <c r="K283" s="2" t="s">
        <v>118</v>
      </c>
      <c r="L283" s="2" t="s">
        <v>119</v>
      </c>
      <c r="M283" s="3">
        <v>41610</v>
      </c>
      <c r="N283" s="4">
        <v>84.469000000000008</v>
      </c>
      <c r="O283" s="4">
        <v>131.989</v>
      </c>
      <c r="P283" s="5">
        <f t="shared" si="20"/>
        <v>0.562573251725485</v>
      </c>
      <c r="Q283" s="5">
        <v>0.08</v>
      </c>
      <c r="R283" s="6">
        <f t="shared" si="21"/>
        <v>142.54812000000001</v>
      </c>
      <c r="S283" s="7">
        <v>6</v>
      </c>
      <c r="T283" s="8">
        <f t="shared" si="22"/>
        <v>855.28872000000001</v>
      </c>
      <c r="U283" s="5">
        <v>6.9999999999999993E-2</v>
      </c>
      <c r="V283" s="9">
        <f t="shared" si="23"/>
        <v>59.870210399999998</v>
      </c>
      <c r="W283" s="4">
        <v>14.05</v>
      </c>
      <c r="X283" s="4">
        <f t="shared" si="24"/>
        <v>809.46850959999995</v>
      </c>
      <c r="Y283" s="58"/>
      <c r="AA283" t="b">
        <f>AND('Sales Filter'!H283= "BOBBY CHAVEZ", YEAR('Sales Filter'!B283 ) = 2015)</f>
        <v>0</v>
      </c>
    </row>
    <row r="284" spans="1:27" ht="14.5">
      <c r="A284" s="2" t="s">
        <v>732</v>
      </c>
      <c r="B284" s="3">
        <v>41596</v>
      </c>
      <c r="C284" s="2" t="s">
        <v>684</v>
      </c>
      <c r="D284" s="2" t="s">
        <v>685</v>
      </c>
      <c r="E284" s="2" t="s">
        <v>48</v>
      </c>
      <c r="F284" s="2" t="s">
        <v>49</v>
      </c>
      <c r="G284" s="2" t="s">
        <v>28</v>
      </c>
      <c r="H284" s="2" t="s">
        <v>50</v>
      </c>
      <c r="I284" s="2" t="s">
        <v>51</v>
      </c>
      <c r="J284" s="2" t="s">
        <v>35</v>
      </c>
      <c r="K284" s="2" t="s">
        <v>36</v>
      </c>
      <c r="L284" s="2" t="s">
        <v>33</v>
      </c>
      <c r="M284" s="3">
        <v>41604</v>
      </c>
      <c r="N284" s="4">
        <v>3.8170000000000006</v>
      </c>
      <c r="O284" s="4">
        <v>7.3479999999999999</v>
      </c>
      <c r="P284" s="5">
        <f t="shared" si="20"/>
        <v>0.92507204610950977</v>
      </c>
      <c r="Q284" s="5">
        <v>0.08</v>
      </c>
      <c r="R284" s="6">
        <f t="shared" si="21"/>
        <v>7.9358400000000007</v>
      </c>
      <c r="S284" s="7">
        <v>17</v>
      </c>
      <c r="T284" s="8">
        <f t="shared" si="22"/>
        <v>134.90928000000002</v>
      </c>
      <c r="U284" s="5">
        <v>0.04</v>
      </c>
      <c r="V284" s="9">
        <f t="shared" si="23"/>
        <v>5.3963712000000008</v>
      </c>
      <c r="W284" s="4">
        <v>1.55</v>
      </c>
      <c r="X284" s="4">
        <f t="shared" si="24"/>
        <v>131.06290880000003</v>
      </c>
      <c r="Y284" s="58"/>
      <c r="AA284" t="b">
        <f>AND('Sales Filter'!H284= "BOBBY CHAVEZ", YEAR('Sales Filter'!B284 ) = 2015)</f>
        <v>0</v>
      </c>
    </row>
    <row r="285" spans="1:27" ht="14.5">
      <c r="A285" s="2" t="s">
        <v>733</v>
      </c>
      <c r="B285" s="3">
        <v>41599</v>
      </c>
      <c r="C285" s="2" t="s">
        <v>734</v>
      </c>
      <c r="D285" s="2" t="s">
        <v>735</v>
      </c>
      <c r="E285" s="2" t="s">
        <v>27</v>
      </c>
      <c r="F285" s="2" t="s">
        <v>27</v>
      </c>
      <c r="G285" s="2" t="s">
        <v>58</v>
      </c>
      <c r="H285" s="2" t="s">
        <v>41</v>
      </c>
      <c r="I285" s="2" t="s">
        <v>51</v>
      </c>
      <c r="J285" s="2" t="s">
        <v>196</v>
      </c>
      <c r="K285" s="2" t="s">
        <v>32</v>
      </c>
      <c r="L285" s="2" t="s">
        <v>33</v>
      </c>
      <c r="M285" s="3">
        <v>41607</v>
      </c>
      <c r="N285" s="4">
        <v>12.518000000000002</v>
      </c>
      <c r="O285" s="4">
        <v>20.515000000000001</v>
      </c>
      <c r="P285" s="5">
        <f t="shared" si="20"/>
        <v>0.63884007029876955</v>
      </c>
      <c r="Q285" s="5">
        <v>0.08</v>
      </c>
      <c r="R285" s="6">
        <f t="shared" si="21"/>
        <v>22.156200000000002</v>
      </c>
      <c r="S285" s="7">
        <v>21</v>
      </c>
      <c r="T285" s="8">
        <f t="shared" si="22"/>
        <v>465.28020000000004</v>
      </c>
      <c r="U285" s="5">
        <v>0.08</v>
      </c>
      <c r="V285" s="9">
        <f t="shared" si="23"/>
        <v>37.222416000000003</v>
      </c>
      <c r="W285" s="4">
        <v>3.82</v>
      </c>
      <c r="X285" s="4">
        <f t="shared" si="24"/>
        <v>431.87778400000002</v>
      </c>
      <c r="Y285" s="58"/>
      <c r="AA285" t="b">
        <f>AND('Sales Filter'!H285= "BOBBY CHAVEZ", YEAR('Sales Filter'!B285 ) = 2015)</f>
        <v>0</v>
      </c>
    </row>
    <row r="286" spans="1:27" ht="14.5">
      <c r="A286" s="2" t="s">
        <v>736</v>
      </c>
      <c r="B286" s="3">
        <v>41599</v>
      </c>
      <c r="C286" s="2" t="s">
        <v>737</v>
      </c>
      <c r="D286" s="2" t="s">
        <v>738</v>
      </c>
      <c r="E286" s="2" t="s">
        <v>27</v>
      </c>
      <c r="F286" s="2" t="s">
        <v>27</v>
      </c>
      <c r="G286" s="2" t="s">
        <v>28</v>
      </c>
      <c r="H286" s="2" t="s">
        <v>41</v>
      </c>
      <c r="I286" s="2" t="s">
        <v>30</v>
      </c>
      <c r="J286" s="2" t="s">
        <v>35</v>
      </c>
      <c r="K286" s="2" t="s">
        <v>54</v>
      </c>
      <c r="L286" s="2" t="s">
        <v>43</v>
      </c>
      <c r="M286" s="3">
        <v>41608</v>
      </c>
      <c r="N286" s="4">
        <v>3.8500000000000005</v>
      </c>
      <c r="O286" s="4">
        <v>6.3140000000000009</v>
      </c>
      <c r="P286" s="5">
        <f t="shared" si="20"/>
        <v>0.64</v>
      </c>
      <c r="Q286" s="5">
        <v>0.08</v>
      </c>
      <c r="R286" s="6">
        <f t="shared" si="21"/>
        <v>6.8191200000000016</v>
      </c>
      <c r="S286" s="7">
        <v>29</v>
      </c>
      <c r="T286" s="8">
        <f t="shared" si="22"/>
        <v>197.75448000000006</v>
      </c>
      <c r="U286" s="5">
        <v>0.09</v>
      </c>
      <c r="V286" s="9">
        <f t="shared" si="23"/>
        <v>17.797903200000004</v>
      </c>
      <c r="W286" s="4">
        <v>5.0599999999999996</v>
      </c>
      <c r="X286" s="4">
        <f t="shared" si="24"/>
        <v>185.01657680000005</v>
      </c>
      <c r="Y286" s="58"/>
      <c r="AA286" t="b">
        <f>AND('Sales Filter'!H286= "BOBBY CHAVEZ", YEAR('Sales Filter'!B286 ) = 2015)</f>
        <v>0</v>
      </c>
    </row>
    <row r="287" spans="1:27" ht="14.5">
      <c r="A287" s="2" t="s">
        <v>739</v>
      </c>
      <c r="B287" s="3">
        <v>41603</v>
      </c>
      <c r="C287" s="2" t="s">
        <v>740</v>
      </c>
      <c r="D287" s="2" t="s">
        <v>741</v>
      </c>
      <c r="E287" s="2" t="s">
        <v>48</v>
      </c>
      <c r="F287" s="2" t="s">
        <v>49</v>
      </c>
      <c r="G287" s="2" t="s">
        <v>58</v>
      </c>
      <c r="H287" s="2" t="s">
        <v>70</v>
      </c>
      <c r="I287" s="2" t="s">
        <v>60</v>
      </c>
      <c r="J287" s="2" t="s">
        <v>31</v>
      </c>
      <c r="K287" s="2" t="s">
        <v>54</v>
      </c>
      <c r="L287" s="2" t="s">
        <v>33</v>
      </c>
      <c r="M287" s="3">
        <v>41612</v>
      </c>
      <c r="N287" s="4">
        <v>89.749000000000009</v>
      </c>
      <c r="O287" s="4">
        <v>175.98900000000003</v>
      </c>
      <c r="P287" s="5">
        <f t="shared" si="20"/>
        <v>0.96090207133227123</v>
      </c>
      <c r="Q287" s="5">
        <v>0.08</v>
      </c>
      <c r="R287" s="6">
        <f t="shared" si="21"/>
        <v>190.06812000000005</v>
      </c>
      <c r="S287" s="7">
        <v>52</v>
      </c>
      <c r="T287" s="8">
        <f t="shared" si="22"/>
        <v>9883.5422400000025</v>
      </c>
      <c r="U287" s="5">
        <v>6.0000000000000005E-2</v>
      </c>
      <c r="V287" s="9">
        <f t="shared" si="23"/>
        <v>593.01253440000016</v>
      </c>
      <c r="W287" s="4">
        <v>5.55</v>
      </c>
      <c r="X287" s="4">
        <f t="shared" si="24"/>
        <v>9296.079705600001</v>
      </c>
      <c r="Y287" s="58"/>
      <c r="AA287" t="b">
        <f>AND('Sales Filter'!H287= "BOBBY CHAVEZ", YEAR('Sales Filter'!B287 ) = 2015)</f>
        <v>0</v>
      </c>
    </row>
    <row r="288" spans="1:27" ht="14.5">
      <c r="A288" s="2" t="s">
        <v>742</v>
      </c>
      <c r="B288" s="3">
        <v>41605</v>
      </c>
      <c r="C288" s="2" t="s">
        <v>743</v>
      </c>
      <c r="D288" s="2" t="s">
        <v>744</v>
      </c>
      <c r="E288" s="2" t="s">
        <v>27</v>
      </c>
      <c r="F288" s="2" t="s">
        <v>27</v>
      </c>
      <c r="G288" s="2" t="s">
        <v>28</v>
      </c>
      <c r="H288" s="2" t="s">
        <v>242</v>
      </c>
      <c r="I288" s="2" t="s">
        <v>117</v>
      </c>
      <c r="J288" s="2" t="s">
        <v>31</v>
      </c>
      <c r="K288" s="2" t="s">
        <v>118</v>
      </c>
      <c r="L288" s="2" t="s">
        <v>119</v>
      </c>
      <c r="M288" s="3">
        <v>41614</v>
      </c>
      <c r="N288" s="4">
        <v>84.469000000000008</v>
      </c>
      <c r="O288" s="4">
        <v>131.989</v>
      </c>
      <c r="P288" s="5">
        <f t="shared" si="20"/>
        <v>0.562573251725485</v>
      </c>
      <c r="Q288" s="5">
        <v>0.08</v>
      </c>
      <c r="R288" s="6">
        <f t="shared" si="21"/>
        <v>142.54812000000001</v>
      </c>
      <c r="S288" s="7">
        <v>10</v>
      </c>
      <c r="T288" s="8">
        <f t="shared" si="22"/>
        <v>1425.4812000000002</v>
      </c>
      <c r="U288" s="5">
        <v>9.9999999999999992E-2</v>
      </c>
      <c r="V288" s="9">
        <f t="shared" si="23"/>
        <v>142.54812000000001</v>
      </c>
      <c r="W288" s="4">
        <v>14.05</v>
      </c>
      <c r="X288" s="4">
        <f t="shared" si="24"/>
        <v>1296.9830800000002</v>
      </c>
      <c r="Y288" s="58"/>
      <c r="AA288" t="b">
        <f>AND('Sales Filter'!H288= "BOBBY CHAVEZ", YEAR('Sales Filter'!B288 ) = 2015)</f>
        <v>0</v>
      </c>
    </row>
    <row r="289" spans="1:27" ht="14.5">
      <c r="A289" s="2" t="s">
        <v>745</v>
      </c>
      <c r="B289" s="3">
        <v>41611</v>
      </c>
      <c r="C289" s="2" t="s">
        <v>746</v>
      </c>
      <c r="D289" s="2" t="s">
        <v>747</v>
      </c>
      <c r="E289" s="2" t="s">
        <v>48</v>
      </c>
      <c r="F289" s="2" t="s">
        <v>49</v>
      </c>
      <c r="G289" s="2" t="s">
        <v>40</v>
      </c>
      <c r="H289" s="2" t="s">
        <v>50</v>
      </c>
      <c r="I289" s="2" t="s">
        <v>51</v>
      </c>
      <c r="J289" s="2" t="s">
        <v>35</v>
      </c>
      <c r="K289" s="2" t="s">
        <v>32</v>
      </c>
      <c r="L289" s="2" t="s">
        <v>43</v>
      </c>
      <c r="M289" s="3">
        <v>41620</v>
      </c>
      <c r="N289" s="4">
        <v>18.480000000000004</v>
      </c>
      <c r="O289" s="4">
        <v>45.067</v>
      </c>
      <c r="P289" s="5">
        <f t="shared" si="20"/>
        <v>1.4386904761904757</v>
      </c>
      <c r="Q289" s="5">
        <v>0.08</v>
      </c>
      <c r="R289" s="6">
        <f t="shared" si="21"/>
        <v>48.672360000000005</v>
      </c>
      <c r="S289" s="7">
        <v>51</v>
      </c>
      <c r="T289" s="8">
        <f t="shared" si="22"/>
        <v>2482.2903600000004</v>
      </c>
      <c r="U289" s="5">
        <v>9.9999999999999992E-2</v>
      </c>
      <c r="V289" s="9">
        <f t="shared" si="23"/>
        <v>248.22903600000001</v>
      </c>
      <c r="W289" s="4">
        <v>9.0400000000000009</v>
      </c>
      <c r="X289" s="4">
        <f t="shared" si="24"/>
        <v>2243.1013240000002</v>
      </c>
      <c r="Y289" s="58"/>
      <c r="AA289" t="b">
        <f>AND('Sales Filter'!H289= "BOBBY CHAVEZ", YEAR('Sales Filter'!B289 ) = 2015)</f>
        <v>0</v>
      </c>
    </row>
    <row r="290" spans="1:27" ht="14.5">
      <c r="A290" s="18" t="s">
        <v>748</v>
      </c>
      <c r="B290" s="19">
        <v>41614</v>
      </c>
      <c r="C290" s="18" t="s">
        <v>749</v>
      </c>
      <c r="D290" s="18" t="s">
        <v>750</v>
      </c>
      <c r="E290" s="18" t="s">
        <v>27</v>
      </c>
      <c r="F290" s="18" t="s">
        <v>27</v>
      </c>
      <c r="G290" s="18" t="s">
        <v>79</v>
      </c>
      <c r="H290" s="18" t="s">
        <v>327</v>
      </c>
      <c r="I290" s="18" t="s">
        <v>42</v>
      </c>
      <c r="J290" s="18" t="s">
        <v>35</v>
      </c>
      <c r="K290" s="18" t="s">
        <v>36</v>
      </c>
      <c r="L290" s="18" t="s">
        <v>33</v>
      </c>
      <c r="M290" s="19">
        <v>41628</v>
      </c>
      <c r="N290" s="20">
        <v>1.7600000000000002</v>
      </c>
      <c r="O290" s="20">
        <v>2.8820000000000006</v>
      </c>
      <c r="P290" s="21">
        <f t="shared" si="20"/>
        <v>0.63750000000000007</v>
      </c>
      <c r="Q290" s="21">
        <v>0.08</v>
      </c>
      <c r="R290" s="22">
        <f t="shared" si="21"/>
        <v>3.1125600000000007</v>
      </c>
      <c r="S290" s="23">
        <v>49</v>
      </c>
      <c r="T290" s="24">
        <f t="shared" si="22"/>
        <v>152.51544000000004</v>
      </c>
      <c r="U290" s="21">
        <v>0.11</v>
      </c>
      <c r="V290" s="25">
        <f t="shared" si="23"/>
        <v>16.776698400000004</v>
      </c>
      <c r="W290" s="20">
        <v>0.85000000000000009</v>
      </c>
      <c r="X290" s="20">
        <f t="shared" si="24"/>
        <v>136.58874160000002</v>
      </c>
      <c r="Y290" s="60"/>
      <c r="AA290" t="b">
        <f>AND('Sales Filter'!H290= "BOBBY CHAVEZ", YEAR('Sales Filter'!B290 ) = 2015)</f>
        <v>0</v>
      </c>
    </row>
    <row r="291" spans="1:27" ht="14.5">
      <c r="A291" s="2" t="s">
        <v>751</v>
      </c>
      <c r="B291" s="3">
        <v>41614</v>
      </c>
      <c r="C291" s="2" t="s">
        <v>752</v>
      </c>
      <c r="D291" s="2" t="s">
        <v>753</v>
      </c>
      <c r="E291" s="2" t="s">
        <v>27</v>
      </c>
      <c r="F291" s="2" t="s">
        <v>27</v>
      </c>
      <c r="G291" s="2" t="s">
        <v>79</v>
      </c>
      <c r="H291" s="2" t="s">
        <v>29</v>
      </c>
      <c r="I291" s="2" t="s">
        <v>30</v>
      </c>
      <c r="J291" s="2" t="s">
        <v>35</v>
      </c>
      <c r="K291" s="2" t="s">
        <v>36</v>
      </c>
      <c r="L291" s="2" t="s">
        <v>33</v>
      </c>
      <c r="M291" s="3">
        <v>41621</v>
      </c>
      <c r="N291" s="4">
        <v>1.0230000000000001</v>
      </c>
      <c r="O291" s="4">
        <v>1.7600000000000002</v>
      </c>
      <c r="P291" s="5">
        <f t="shared" si="20"/>
        <v>0.72043010752688175</v>
      </c>
      <c r="Q291" s="5">
        <v>0.08</v>
      </c>
      <c r="R291" s="6">
        <f t="shared" si="21"/>
        <v>1.9008000000000003</v>
      </c>
      <c r="S291" s="7">
        <v>27</v>
      </c>
      <c r="T291" s="8">
        <f t="shared" si="22"/>
        <v>51.321600000000004</v>
      </c>
      <c r="U291" s="5">
        <v>0.11</v>
      </c>
      <c r="V291" s="9">
        <f t="shared" si="23"/>
        <v>5.6453760000000006</v>
      </c>
      <c r="W291" s="4">
        <v>1.34</v>
      </c>
      <c r="X291" s="4">
        <f t="shared" si="24"/>
        <v>47.016224000000008</v>
      </c>
      <c r="Y291" s="58"/>
      <c r="AA291" t="b">
        <f>AND('Sales Filter'!H291= "BOBBY CHAVEZ", YEAR('Sales Filter'!B291 ) = 2015)</f>
        <v>0</v>
      </c>
    </row>
    <row r="292" spans="1:27" ht="14.5">
      <c r="A292" s="2" t="s">
        <v>754</v>
      </c>
      <c r="B292" s="3">
        <v>41615</v>
      </c>
      <c r="C292" s="2" t="s">
        <v>678</v>
      </c>
      <c r="D292" s="2" t="s">
        <v>679</v>
      </c>
      <c r="E292" s="2" t="s">
        <v>27</v>
      </c>
      <c r="F292" s="2" t="s">
        <v>27</v>
      </c>
      <c r="G292" s="2" t="s">
        <v>28</v>
      </c>
      <c r="H292" s="2" t="s">
        <v>242</v>
      </c>
      <c r="I292" s="2" t="s">
        <v>60</v>
      </c>
      <c r="J292" s="2" t="s">
        <v>35</v>
      </c>
      <c r="K292" s="2" t="s">
        <v>36</v>
      </c>
      <c r="L292" s="2" t="s">
        <v>33</v>
      </c>
      <c r="M292" s="3">
        <v>41622</v>
      </c>
      <c r="N292" s="4">
        <v>0.26400000000000001</v>
      </c>
      <c r="O292" s="4">
        <v>1.3860000000000001</v>
      </c>
      <c r="P292" s="5">
        <f t="shared" si="20"/>
        <v>4.25</v>
      </c>
      <c r="Q292" s="5">
        <v>0.08</v>
      </c>
      <c r="R292" s="6">
        <f t="shared" si="21"/>
        <v>1.4968800000000002</v>
      </c>
      <c r="S292" s="7">
        <v>11</v>
      </c>
      <c r="T292" s="8">
        <f t="shared" si="22"/>
        <v>16.465680000000003</v>
      </c>
      <c r="U292" s="5">
        <v>6.9999999999999993E-2</v>
      </c>
      <c r="V292" s="9">
        <f t="shared" si="23"/>
        <v>1.1525976</v>
      </c>
      <c r="W292" s="4">
        <v>0.75</v>
      </c>
      <c r="X292" s="4">
        <f t="shared" si="24"/>
        <v>16.063082400000003</v>
      </c>
      <c r="Y292" s="58"/>
      <c r="AA292" t="b">
        <f>AND('Sales Filter'!H292= "BOBBY CHAVEZ", YEAR('Sales Filter'!B292 ) = 2015)</f>
        <v>0</v>
      </c>
    </row>
    <row r="293" spans="1:27" ht="14.5">
      <c r="A293" s="2" t="s">
        <v>755</v>
      </c>
      <c r="B293" s="3">
        <v>41616</v>
      </c>
      <c r="C293" s="2" t="s">
        <v>515</v>
      </c>
      <c r="D293" s="2" t="s">
        <v>516</v>
      </c>
      <c r="E293" s="2" t="s">
        <v>27</v>
      </c>
      <c r="F293" s="2" t="s">
        <v>27</v>
      </c>
      <c r="G293" s="2" t="s">
        <v>40</v>
      </c>
      <c r="H293" s="2" t="s">
        <v>41</v>
      </c>
      <c r="I293" s="2" t="s">
        <v>51</v>
      </c>
      <c r="J293" s="2" t="s">
        <v>35</v>
      </c>
      <c r="K293" s="2" t="s">
        <v>54</v>
      </c>
      <c r="L293" s="2" t="s">
        <v>33</v>
      </c>
      <c r="M293" s="3">
        <v>41625</v>
      </c>
      <c r="N293" s="4">
        <v>4.0150000000000006</v>
      </c>
      <c r="O293" s="4">
        <v>6.5780000000000012</v>
      </c>
      <c r="P293" s="5">
        <f t="shared" si="20"/>
        <v>0.63835616438356169</v>
      </c>
      <c r="Q293" s="5">
        <v>0.08</v>
      </c>
      <c r="R293" s="6">
        <f t="shared" si="21"/>
        <v>7.1042400000000017</v>
      </c>
      <c r="S293" s="7">
        <v>27</v>
      </c>
      <c r="T293" s="8">
        <f t="shared" si="22"/>
        <v>191.81448000000003</v>
      </c>
      <c r="U293" s="5">
        <v>0.04</v>
      </c>
      <c r="V293" s="9">
        <f t="shared" si="23"/>
        <v>7.6725792000000013</v>
      </c>
      <c r="W293" s="4">
        <v>1.54</v>
      </c>
      <c r="X293" s="4">
        <f t="shared" si="24"/>
        <v>185.68190080000002</v>
      </c>
      <c r="Y293" s="58"/>
      <c r="AA293" t="b">
        <f>AND('Sales Filter'!H293= "BOBBY CHAVEZ", YEAR('Sales Filter'!B293 ) = 2015)</f>
        <v>0</v>
      </c>
    </row>
    <row r="294" spans="1:27" ht="14.5">
      <c r="A294" s="2" t="s">
        <v>756</v>
      </c>
      <c r="B294" s="3">
        <v>41617</v>
      </c>
      <c r="C294" s="2" t="s">
        <v>153</v>
      </c>
      <c r="D294" s="2" t="s">
        <v>154</v>
      </c>
      <c r="E294" s="2" t="s">
        <v>27</v>
      </c>
      <c r="F294" s="2" t="s">
        <v>27</v>
      </c>
      <c r="G294" s="2" t="s">
        <v>28</v>
      </c>
      <c r="H294" s="2" t="s">
        <v>29</v>
      </c>
      <c r="I294" s="2" t="s">
        <v>42</v>
      </c>
      <c r="J294" s="2" t="s">
        <v>35</v>
      </c>
      <c r="K294" s="2" t="s">
        <v>54</v>
      </c>
      <c r="L294" s="2" t="s">
        <v>33</v>
      </c>
      <c r="M294" s="3">
        <v>41628</v>
      </c>
      <c r="N294" s="4">
        <v>20.218</v>
      </c>
      <c r="O294" s="4">
        <v>32.087000000000003</v>
      </c>
      <c r="P294" s="5">
        <f t="shared" si="20"/>
        <v>0.58705114254624613</v>
      </c>
      <c r="Q294" s="5">
        <v>0.08</v>
      </c>
      <c r="R294" s="6">
        <f t="shared" si="21"/>
        <v>34.653960000000005</v>
      </c>
      <c r="S294" s="7">
        <v>18</v>
      </c>
      <c r="T294" s="8">
        <f t="shared" si="22"/>
        <v>623.77128000000005</v>
      </c>
      <c r="U294" s="5">
        <v>0.08</v>
      </c>
      <c r="V294" s="9">
        <f t="shared" si="23"/>
        <v>49.901702400000005</v>
      </c>
      <c r="W294" s="4">
        <v>6.3199999999999994</v>
      </c>
      <c r="X294" s="4">
        <f t="shared" si="24"/>
        <v>580.18957760000012</v>
      </c>
      <c r="Y294" s="58"/>
      <c r="AA294" t="b">
        <f>AND('Sales Filter'!H294= "BOBBY CHAVEZ", YEAR('Sales Filter'!B294 ) = 2015)</f>
        <v>0</v>
      </c>
    </row>
    <row r="295" spans="1:27" ht="14.5">
      <c r="A295" s="2" t="s">
        <v>757</v>
      </c>
      <c r="B295" s="3">
        <v>41619</v>
      </c>
      <c r="C295" s="2" t="s">
        <v>758</v>
      </c>
      <c r="D295" s="2" t="s">
        <v>759</v>
      </c>
      <c r="E295" s="2" t="s">
        <v>27</v>
      </c>
      <c r="F295" s="2" t="s">
        <v>27</v>
      </c>
      <c r="G295" s="2" t="s">
        <v>58</v>
      </c>
      <c r="H295" s="2" t="s">
        <v>112</v>
      </c>
      <c r="I295" s="2" t="s">
        <v>51</v>
      </c>
      <c r="J295" s="2" t="s">
        <v>35</v>
      </c>
      <c r="K295" s="2" t="s">
        <v>54</v>
      </c>
      <c r="L295" s="2" t="s">
        <v>33</v>
      </c>
      <c r="M295" s="3">
        <v>41627</v>
      </c>
      <c r="N295" s="4">
        <v>4.125</v>
      </c>
      <c r="O295" s="4">
        <v>6.3470000000000004</v>
      </c>
      <c r="P295" s="5">
        <f t="shared" si="20"/>
        <v>0.53866666666666674</v>
      </c>
      <c r="Q295" s="5">
        <v>0.08</v>
      </c>
      <c r="R295" s="6">
        <f t="shared" si="21"/>
        <v>6.8547600000000006</v>
      </c>
      <c r="S295" s="7">
        <v>11</v>
      </c>
      <c r="T295" s="8">
        <f t="shared" si="22"/>
        <v>75.402360000000002</v>
      </c>
      <c r="U295" s="5">
        <v>0.01</v>
      </c>
      <c r="V295" s="9">
        <f t="shared" si="23"/>
        <v>0.75402360000000002</v>
      </c>
      <c r="W295" s="4">
        <v>5.0199999999999996</v>
      </c>
      <c r="X295" s="4">
        <f t="shared" si="24"/>
        <v>79.668336400000001</v>
      </c>
      <c r="Y295" s="58"/>
      <c r="AA295" t="b">
        <f>AND('Sales Filter'!H295= "BOBBY CHAVEZ", YEAR('Sales Filter'!B295 ) = 2015)</f>
        <v>0</v>
      </c>
    </row>
    <row r="296" spans="1:27" ht="14.5">
      <c r="A296" s="2" t="s">
        <v>760</v>
      </c>
      <c r="B296" s="3">
        <v>41619</v>
      </c>
      <c r="C296" s="2" t="s">
        <v>761</v>
      </c>
      <c r="D296" s="2" t="s">
        <v>762</v>
      </c>
      <c r="E296" s="2" t="s">
        <v>27</v>
      </c>
      <c r="F296" s="2" t="s">
        <v>27</v>
      </c>
      <c r="G296" s="2" t="s">
        <v>28</v>
      </c>
      <c r="H296" s="2" t="s">
        <v>242</v>
      </c>
      <c r="I296" s="2" t="s">
        <v>60</v>
      </c>
      <c r="J296" s="2" t="s">
        <v>35</v>
      </c>
      <c r="K296" s="2" t="s">
        <v>36</v>
      </c>
      <c r="L296" s="2" t="s">
        <v>33</v>
      </c>
      <c r="M296" s="3">
        <v>41628</v>
      </c>
      <c r="N296" s="4">
        <v>2.1120000000000001</v>
      </c>
      <c r="O296" s="4">
        <v>3.5859999999999999</v>
      </c>
      <c r="P296" s="5">
        <f t="shared" si="20"/>
        <v>0.69791666666666652</v>
      </c>
      <c r="Q296" s="5">
        <v>0.08</v>
      </c>
      <c r="R296" s="6">
        <f t="shared" si="21"/>
        <v>3.8728799999999999</v>
      </c>
      <c r="S296" s="7">
        <v>8</v>
      </c>
      <c r="T296" s="8">
        <f t="shared" si="22"/>
        <v>30.983039999999999</v>
      </c>
      <c r="U296" s="5">
        <v>0.02</v>
      </c>
      <c r="V296" s="9">
        <f t="shared" si="23"/>
        <v>0.61966080000000001</v>
      </c>
      <c r="W296" s="4">
        <v>1.9100000000000001</v>
      </c>
      <c r="X296" s="4">
        <f t="shared" si="24"/>
        <v>32.273379200000001</v>
      </c>
      <c r="Y296" s="58"/>
      <c r="AA296" t="b">
        <f>AND('Sales Filter'!H296= "BOBBY CHAVEZ", YEAR('Sales Filter'!B296 ) = 2015)</f>
        <v>0</v>
      </c>
    </row>
    <row r="297" spans="1:27" ht="14.5">
      <c r="A297" s="2" t="s">
        <v>763</v>
      </c>
      <c r="B297" s="3">
        <v>41622</v>
      </c>
      <c r="C297" s="2" t="s">
        <v>764</v>
      </c>
      <c r="D297" s="2" t="s">
        <v>765</v>
      </c>
      <c r="E297" s="2" t="s">
        <v>48</v>
      </c>
      <c r="F297" s="2" t="s">
        <v>49</v>
      </c>
      <c r="G297" s="2" t="s">
        <v>40</v>
      </c>
      <c r="H297" s="2" t="s">
        <v>70</v>
      </c>
      <c r="I297" s="2" t="s">
        <v>60</v>
      </c>
      <c r="J297" s="2" t="s">
        <v>35</v>
      </c>
      <c r="K297" s="2" t="s">
        <v>54</v>
      </c>
      <c r="L297" s="2" t="s">
        <v>33</v>
      </c>
      <c r="M297" s="3">
        <v>41632</v>
      </c>
      <c r="N297" s="4">
        <v>2.5190000000000001</v>
      </c>
      <c r="O297" s="4">
        <v>4.0590000000000002</v>
      </c>
      <c r="P297" s="5">
        <f t="shared" si="20"/>
        <v>0.611353711790393</v>
      </c>
      <c r="Q297" s="5">
        <v>0.08</v>
      </c>
      <c r="R297" s="6">
        <f t="shared" si="21"/>
        <v>4.3837200000000003</v>
      </c>
      <c r="S297" s="7">
        <v>47</v>
      </c>
      <c r="T297" s="8">
        <f t="shared" si="22"/>
        <v>206.03484</v>
      </c>
      <c r="U297" s="5">
        <v>0.09</v>
      </c>
      <c r="V297" s="9">
        <f t="shared" si="23"/>
        <v>18.543135599999999</v>
      </c>
      <c r="W297" s="4">
        <v>0.55000000000000004</v>
      </c>
      <c r="X297" s="4">
        <f t="shared" si="24"/>
        <v>188.04170440000001</v>
      </c>
      <c r="Y297" s="58"/>
      <c r="AA297" t="b">
        <f>AND('Sales Filter'!H297= "BOBBY CHAVEZ", YEAR('Sales Filter'!B297 ) = 2015)</f>
        <v>0</v>
      </c>
    </row>
    <row r="298" spans="1:27" ht="14.5">
      <c r="A298" s="2" t="s">
        <v>766</v>
      </c>
      <c r="B298" s="3">
        <v>41623</v>
      </c>
      <c r="C298" s="2" t="s">
        <v>767</v>
      </c>
      <c r="D298" s="2" t="s">
        <v>768</v>
      </c>
      <c r="E298" s="2" t="s">
        <v>27</v>
      </c>
      <c r="F298" s="2" t="s">
        <v>27</v>
      </c>
      <c r="G298" s="2" t="s">
        <v>28</v>
      </c>
      <c r="H298" s="2" t="s">
        <v>59</v>
      </c>
      <c r="I298" s="2" t="s">
        <v>60</v>
      </c>
      <c r="J298" s="2" t="s">
        <v>35</v>
      </c>
      <c r="K298" s="2" t="s">
        <v>54</v>
      </c>
      <c r="L298" s="2" t="s">
        <v>33</v>
      </c>
      <c r="M298" s="3">
        <v>41632</v>
      </c>
      <c r="N298" s="4">
        <v>5.8630000000000004</v>
      </c>
      <c r="O298" s="4">
        <v>9.4600000000000009</v>
      </c>
      <c r="P298" s="5">
        <f t="shared" si="20"/>
        <v>0.61350844277673544</v>
      </c>
      <c r="Q298" s="5">
        <v>0.08</v>
      </c>
      <c r="R298" s="6">
        <f t="shared" si="21"/>
        <v>10.216800000000001</v>
      </c>
      <c r="S298" s="7">
        <v>25</v>
      </c>
      <c r="T298" s="8">
        <f t="shared" si="22"/>
        <v>255.42000000000002</v>
      </c>
      <c r="U298" s="5">
        <v>0.03</v>
      </c>
      <c r="V298" s="9">
        <f t="shared" si="23"/>
        <v>7.6626000000000003</v>
      </c>
      <c r="W298" s="4">
        <v>6.24</v>
      </c>
      <c r="X298" s="4">
        <f t="shared" si="24"/>
        <v>253.99740000000003</v>
      </c>
      <c r="Y298" s="58"/>
      <c r="AA298" t="b">
        <f>AND('Sales Filter'!H298= "BOBBY CHAVEZ", YEAR('Sales Filter'!B298 ) = 2015)</f>
        <v>0</v>
      </c>
    </row>
    <row r="299" spans="1:27" ht="14.5">
      <c r="A299" s="2" t="s">
        <v>769</v>
      </c>
      <c r="B299" s="3">
        <v>41625</v>
      </c>
      <c r="C299" s="2" t="s">
        <v>416</v>
      </c>
      <c r="D299" s="2" t="s">
        <v>417</v>
      </c>
      <c r="E299" s="2" t="s">
        <v>48</v>
      </c>
      <c r="F299" s="2" t="s">
        <v>49</v>
      </c>
      <c r="G299" s="2" t="s">
        <v>58</v>
      </c>
      <c r="H299" s="2" t="s">
        <v>70</v>
      </c>
      <c r="I299" s="2" t="s">
        <v>117</v>
      </c>
      <c r="J299" s="2" t="s">
        <v>31</v>
      </c>
      <c r="K299" s="2" t="s">
        <v>54</v>
      </c>
      <c r="L299" s="2" t="s">
        <v>33</v>
      </c>
      <c r="M299" s="3">
        <v>41634</v>
      </c>
      <c r="N299" s="4">
        <v>46.321000000000005</v>
      </c>
      <c r="O299" s="4">
        <v>89.078000000000017</v>
      </c>
      <c r="P299" s="5">
        <f t="shared" si="20"/>
        <v>0.92305865590121128</v>
      </c>
      <c r="Q299" s="5">
        <v>0.08</v>
      </c>
      <c r="R299" s="6">
        <f t="shared" si="21"/>
        <v>96.204240000000027</v>
      </c>
      <c r="S299" s="7">
        <v>15</v>
      </c>
      <c r="T299" s="8">
        <f t="shared" si="22"/>
        <v>1443.0636000000004</v>
      </c>
      <c r="U299" s="5">
        <v>0.04</v>
      </c>
      <c r="V299" s="9">
        <f t="shared" si="23"/>
        <v>57.722544000000021</v>
      </c>
      <c r="W299" s="4">
        <v>7.2299999999999995</v>
      </c>
      <c r="X299" s="4">
        <f t="shared" si="24"/>
        <v>1392.5710560000005</v>
      </c>
      <c r="Y299" s="58"/>
      <c r="AA299" t="b">
        <f>AND('Sales Filter'!H299= "BOBBY CHAVEZ", YEAR('Sales Filter'!B299 ) = 2015)</f>
        <v>0</v>
      </c>
    </row>
    <row r="300" spans="1:27" ht="14.5">
      <c r="A300" s="18" t="s">
        <v>770</v>
      </c>
      <c r="B300" s="19">
        <v>41629</v>
      </c>
      <c r="C300" s="18" t="s">
        <v>771</v>
      </c>
      <c r="D300" s="18" t="s">
        <v>772</v>
      </c>
      <c r="E300" s="18" t="s">
        <v>27</v>
      </c>
      <c r="F300" s="18" t="s">
        <v>27</v>
      </c>
      <c r="G300" s="18" t="s">
        <v>40</v>
      </c>
      <c r="H300" s="18" t="s">
        <v>89</v>
      </c>
      <c r="I300" s="18" t="s">
        <v>60</v>
      </c>
      <c r="J300" s="18" t="s">
        <v>31</v>
      </c>
      <c r="K300" s="18" t="s">
        <v>54</v>
      </c>
      <c r="L300" s="18" t="s">
        <v>33</v>
      </c>
      <c r="M300" s="19">
        <v>41638</v>
      </c>
      <c r="N300" s="20">
        <v>43.604000000000006</v>
      </c>
      <c r="O300" s="20">
        <v>167.72800000000001</v>
      </c>
      <c r="P300" s="21">
        <f t="shared" si="20"/>
        <v>2.8466195761856703</v>
      </c>
      <c r="Q300" s="21">
        <v>0.08</v>
      </c>
      <c r="R300" s="22">
        <f t="shared" si="21"/>
        <v>181.14624000000003</v>
      </c>
      <c r="S300" s="23">
        <v>43</v>
      </c>
      <c r="T300" s="24">
        <f t="shared" si="22"/>
        <v>7789.2883200000015</v>
      </c>
      <c r="U300" s="21">
        <v>0.08</v>
      </c>
      <c r="V300" s="25">
        <f t="shared" si="23"/>
        <v>623.14306560000011</v>
      </c>
      <c r="W300" s="20">
        <v>6.55</v>
      </c>
      <c r="X300" s="20">
        <f t="shared" si="24"/>
        <v>7172.6952544000014</v>
      </c>
      <c r="Y300" s="60"/>
      <c r="AA300" t="b">
        <f>AND('Sales Filter'!H300= "BOBBY CHAVEZ", YEAR('Sales Filter'!B300 ) = 2015)</f>
        <v>0</v>
      </c>
    </row>
    <row r="301" spans="1:27" ht="14.5">
      <c r="A301" s="2" t="s">
        <v>773</v>
      </c>
      <c r="B301" s="3">
        <v>41629</v>
      </c>
      <c r="C301" s="2" t="s">
        <v>774</v>
      </c>
      <c r="D301" s="2" t="s">
        <v>775</v>
      </c>
      <c r="E301" s="2" t="s">
        <v>48</v>
      </c>
      <c r="F301" s="2" t="s">
        <v>49</v>
      </c>
      <c r="G301" s="2" t="s">
        <v>79</v>
      </c>
      <c r="H301" s="2" t="s">
        <v>50</v>
      </c>
      <c r="I301" s="2" t="s">
        <v>30</v>
      </c>
      <c r="J301" s="2" t="s">
        <v>35</v>
      </c>
      <c r="K301" s="2" t="s">
        <v>54</v>
      </c>
      <c r="L301" s="2" t="s">
        <v>33</v>
      </c>
      <c r="M301" s="3">
        <v>41636</v>
      </c>
      <c r="N301" s="4">
        <v>3.4540000000000006</v>
      </c>
      <c r="O301" s="4">
        <v>5.4010000000000007</v>
      </c>
      <c r="P301" s="5">
        <f t="shared" si="20"/>
        <v>0.56369426751592344</v>
      </c>
      <c r="Q301" s="5">
        <v>0.08</v>
      </c>
      <c r="R301" s="6">
        <f t="shared" si="21"/>
        <v>5.8330800000000007</v>
      </c>
      <c r="S301" s="7">
        <v>14</v>
      </c>
      <c r="T301" s="8">
        <f t="shared" si="22"/>
        <v>81.663120000000006</v>
      </c>
      <c r="U301" s="5">
        <v>0.05</v>
      </c>
      <c r="V301" s="9">
        <f t="shared" si="23"/>
        <v>4.0831560000000007</v>
      </c>
      <c r="W301" s="4">
        <v>0.55000000000000004</v>
      </c>
      <c r="X301" s="4">
        <f t="shared" si="24"/>
        <v>78.129964000000001</v>
      </c>
      <c r="Y301" s="58"/>
      <c r="AA301" t="b">
        <f>AND('Sales Filter'!H301= "BOBBY CHAVEZ", YEAR('Sales Filter'!B301 ) = 2015)</f>
        <v>0</v>
      </c>
    </row>
    <row r="302" spans="1:27" ht="14.5">
      <c r="A302" s="2" t="s">
        <v>776</v>
      </c>
      <c r="B302" s="3">
        <v>41633</v>
      </c>
      <c r="C302" s="2" t="s">
        <v>157</v>
      </c>
      <c r="D302" s="2" t="s">
        <v>158</v>
      </c>
      <c r="E302" s="2" t="s">
        <v>27</v>
      </c>
      <c r="F302" s="2" t="s">
        <v>27</v>
      </c>
      <c r="G302" s="2" t="s">
        <v>79</v>
      </c>
      <c r="H302" s="2" t="s">
        <v>103</v>
      </c>
      <c r="I302" s="2" t="s">
        <v>42</v>
      </c>
      <c r="J302" s="2" t="s">
        <v>35</v>
      </c>
      <c r="K302" s="2" t="s">
        <v>54</v>
      </c>
      <c r="L302" s="2" t="s">
        <v>33</v>
      </c>
      <c r="M302" s="3">
        <v>41642</v>
      </c>
      <c r="N302" s="4">
        <v>20.218</v>
      </c>
      <c r="O302" s="4">
        <v>32.087000000000003</v>
      </c>
      <c r="P302" s="5">
        <f t="shared" si="20"/>
        <v>0.58705114254624613</v>
      </c>
      <c r="Q302" s="5">
        <v>0.08</v>
      </c>
      <c r="R302" s="6">
        <f t="shared" si="21"/>
        <v>34.653960000000005</v>
      </c>
      <c r="S302" s="7">
        <v>39</v>
      </c>
      <c r="T302" s="8">
        <f t="shared" si="22"/>
        <v>1351.5044400000002</v>
      </c>
      <c r="U302" s="5">
        <v>9.9999999999999992E-2</v>
      </c>
      <c r="V302" s="9">
        <f t="shared" si="23"/>
        <v>135.15044399999999</v>
      </c>
      <c r="W302" s="4">
        <v>6.3199999999999994</v>
      </c>
      <c r="X302" s="4">
        <f t="shared" si="24"/>
        <v>1222.6739960000002</v>
      </c>
      <c r="Y302" s="58"/>
      <c r="AA302" t="b">
        <f>AND('Sales Filter'!H302= "BOBBY CHAVEZ", YEAR('Sales Filter'!B302 ) = 2015)</f>
        <v>0</v>
      </c>
    </row>
    <row r="303" spans="1:27" ht="14.5">
      <c r="A303" s="2" t="s">
        <v>777</v>
      </c>
      <c r="B303" s="3">
        <v>41635</v>
      </c>
      <c r="C303" s="2" t="s">
        <v>56</v>
      </c>
      <c r="D303" s="2" t="s">
        <v>57</v>
      </c>
      <c r="E303" s="2" t="s">
        <v>27</v>
      </c>
      <c r="F303" s="2" t="s">
        <v>27</v>
      </c>
      <c r="G303" s="2" t="s">
        <v>58</v>
      </c>
      <c r="H303" s="2" t="s">
        <v>59</v>
      </c>
      <c r="I303" s="2" t="s">
        <v>30</v>
      </c>
      <c r="J303" s="2" t="s">
        <v>35</v>
      </c>
      <c r="K303" s="2" t="s">
        <v>36</v>
      </c>
      <c r="L303" s="2" t="s">
        <v>33</v>
      </c>
      <c r="M303" s="3">
        <v>41643</v>
      </c>
      <c r="N303" s="4">
        <v>2.6290000000000004</v>
      </c>
      <c r="O303" s="4">
        <v>4.6859999999999999</v>
      </c>
      <c r="P303" s="5">
        <f t="shared" si="20"/>
        <v>0.78242677824267748</v>
      </c>
      <c r="Q303" s="5">
        <v>0.08</v>
      </c>
      <c r="R303" s="6">
        <f t="shared" si="21"/>
        <v>5.06088</v>
      </c>
      <c r="S303" s="7">
        <v>28</v>
      </c>
      <c r="T303" s="8">
        <f t="shared" si="22"/>
        <v>141.70464000000001</v>
      </c>
      <c r="U303" s="5">
        <v>0.11</v>
      </c>
      <c r="V303" s="9">
        <f t="shared" si="23"/>
        <v>15.587510400000001</v>
      </c>
      <c r="W303" s="4">
        <v>1.25</v>
      </c>
      <c r="X303" s="4">
        <f t="shared" si="24"/>
        <v>127.36712960000001</v>
      </c>
      <c r="Y303" s="58"/>
      <c r="AA303" t="b">
        <f>AND('Sales Filter'!H303= "BOBBY CHAVEZ", YEAR('Sales Filter'!B303 ) = 2015)</f>
        <v>0</v>
      </c>
    </row>
    <row r="304" spans="1:27" ht="14.5">
      <c r="A304" s="2" t="s">
        <v>778</v>
      </c>
      <c r="B304" s="3">
        <v>41635</v>
      </c>
      <c r="C304" s="2" t="s">
        <v>581</v>
      </c>
      <c r="D304" s="2" t="s">
        <v>582</v>
      </c>
      <c r="E304" s="2" t="s">
        <v>27</v>
      </c>
      <c r="F304" s="2" t="s">
        <v>27</v>
      </c>
      <c r="G304" s="2" t="s">
        <v>40</v>
      </c>
      <c r="H304" s="2" t="s">
        <v>112</v>
      </c>
      <c r="I304" s="2" t="s">
        <v>51</v>
      </c>
      <c r="J304" s="2" t="s">
        <v>31</v>
      </c>
      <c r="K304" s="2" t="s">
        <v>54</v>
      </c>
      <c r="L304" s="2" t="s">
        <v>33</v>
      </c>
      <c r="M304" s="3">
        <v>41643</v>
      </c>
      <c r="N304" s="4">
        <v>66.649000000000015</v>
      </c>
      <c r="O304" s="4">
        <v>111.07800000000002</v>
      </c>
      <c r="P304" s="5">
        <f t="shared" si="20"/>
        <v>0.66661165208780315</v>
      </c>
      <c r="Q304" s="5">
        <v>0.08</v>
      </c>
      <c r="R304" s="6">
        <f t="shared" si="21"/>
        <v>119.96424000000003</v>
      </c>
      <c r="S304" s="7">
        <v>3</v>
      </c>
      <c r="T304" s="8">
        <f t="shared" si="22"/>
        <v>359.89272000000011</v>
      </c>
      <c r="U304" s="5">
        <v>0.11</v>
      </c>
      <c r="V304" s="9">
        <f t="shared" si="23"/>
        <v>39.588199200000012</v>
      </c>
      <c r="W304" s="4">
        <v>7.2299999999999995</v>
      </c>
      <c r="X304" s="4">
        <f t="shared" si="24"/>
        <v>327.53452080000011</v>
      </c>
      <c r="Y304" s="58"/>
      <c r="AA304" t="b">
        <f>AND('Sales Filter'!H304= "BOBBY CHAVEZ", YEAR('Sales Filter'!B304 ) = 2015)</f>
        <v>0</v>
      </c>
    </row>
    <row r="305" spans="1:27" ht="14.5">
      <c r="A305" s="2" t="s">
        <v>779</v>
      </c>
      <c r="B305" s="3">
        <v>41636</v>
      </c>
      <c r="C305" s="2" t="s">
        <v>780</v>
      </c>
      <c r="D305" s="2" t="s">
        <v>781</v>
      </c>
      <c r="E305" s="2" t="s">
        <v>27</v>
      </c>
      <c r="F305" s="2" t="s">
        <v>27</v>
      </c>
      <c r="G305" s="2" t="s">
        <v>40</v>
      </c>
      <c r="H305" s="2" t="s">
        <v>112</v>
      </c>
      <c r="I305" s="2" t="s">
        <v>117</v>
      </c>
      <c r="J305" s="2" t="s">
        <v>35</v>
      </c>
      <c r="K305" s="2" t="s">
        <v>32</v>
      </c>
      <c r="L305" s="2" t="s">
        <v>33</v>
      </c>
      <c r="M305" s="3">
        <v>41644</v>
      </c>
      <c r="N305" s="4">
        <v>4.51</v>
      </c>
      <c r="O305" s="4">
        <v>10.241000000000001</v>
      </c>
      <c r="P305" s="5">
        <f t="shared" si="20"/>
        <v>1.2707317073170736</v>
      </c>
      <c r="Q305" s="5">
        <v>0.08</v>
      </c>
      <c r="R305" s="6">
        <f t="shared" si="21"/>
        <v>11.060280000000002</v>
      </c>
      <c r="S305" s="7">
        <v>20</v>
      </c>
      <c r="T305" s="8">
        <f t="shared" si="22"/>
        <v>221.20560000000006</v>
      </c>
      <c r="U305" s="5">
        <v>0.02</v>
      </c>
      <c r="V305" s="9">
        <f t="shared" si="23"/>
        <v>4.4241120000000009</v>
      </c>
      <c r="W305" s="4">
        <v>4.03</v>
      </c>
      <c r="X305" s="4">
        <f t="shared" si="24"/>
        <v>220.81148800000005</v>
      </c>
      <c r="Y305" s="58"/>
      <c r="AA305" t="b">
        <f>AND('Sales Filter'!H305= "BOBBY CHAVEZ", YEAR('Sales Filter'!B305 ) = 2015)</f>
        <v>0</v>
      </c>
    </row>
    <row r="306" spans="1:27" ht="14.5">
      <c r="A306" s="2" t="s">
        <v>782</v>
      </c>
      <c r="B306" s="3">
        <v>41636</v>
      </c>
      <c r="C306" s="2" t="s">
        <v>746</v>
      </c>
      <c r="D306" s="2" t="s">
        <v>747</v>
      </c>
      <c r="E306" s="2" t="s">
        <v>48</v>
      </c>
      <c r="F306" s="2" t="s">
        <v>49</v>
      </c>
      <c r="G306" s="2" t="s">
        <v>40</v>
      </c>
      <c r="H306" s="2" t="s">
        <v>50</v>
      </c>
      <c r="I306" s="2" t="s">
        <v>42</v>
      </c>
      <c r="J306" s="2" t="s">
        <v>35</v>
      </c>
      <c r="K306" s="2" t="s">
        <v>54</v>
      </c>
      <c r="L306" s="2" t="s">
        <v>33</v>
      </c>
      <c r="M306" s="3">
        <v>41643</v>
      </c>
      <c r="N306" s="4">
        <v>15.004000000000001</v>
      </c>
      <c r="O306" s="4">
        <v>23.078000000000003</v>
      </c>
      <c r="P306" s="5">
        <f t="shared" si="20"/>
        <v>0.5381231671554253</v>
      </c>
      <c r="Q306" s="5">
        <v>0.08</v>
      </c>
      <c r="R306" s="6">
        <f t="shared" si="21"/>
        <v>24.924240000000005</v>
      </c>
      <c r="S306" s="7">
        <v>25</v>
      </c>
      <c r="T306" s="8">
        <f t="shared" si="22"/>
        <v>623.10600000000011</v>
      </c>
      <c r="U306" s="5">
        <v>0.04</v>
      </c>
      <c r="V306" s="9">
        <f t="shared" si="23"/>
        <v>24.924240000000005</v>
      </c>
      <c r="W306" s="4">
        <v>1.54</v>
      </c>
      <c r="X306" s="4">
        <f t="shared" si="24"/>
        <v>599.72176000000002</v>
      </c>
      <c r="Y306" s="58"/>
      <c r="AA306" t="b">
        <f>AND('Sales Filter'!H306= "BOBBY CHAVEZ", YEAR('Sales Filter'!B306 ) = 2015)</f>
        <v>0</v>
      </c>
    </row>
    <row r="307" spans="1:27" ht="14.5">
      <c r="A307" s="2" t="s">
        <v>783</v>
      </c>
      <c r="B307" s="3">
        <v>41644</v>
      </c>
      <c r="C307" s="2" t="s">
        <v>784</v>
      </c>
      <c r="D307" s="2" t="s">
        <v>785</v>
      </c>
      <c r="E307" s="2" t="s">
        <v>27</v>
      </c>
      <c r="F307" s="2" t="s">
        <v>27</v>
      </c>
      <c r="G307" s="2" t="s">
        <v>79</v>
      </c>
      <c r="H307" s="2" t="s">
        <v>29</v>
      </c>
      <c r="I307" s="2" t="s">
        <v>117</v>
      </c>
      <c r="J307" s="2" t="s">
        <v>35</v>
      </c>
      <c r="K307" s="2" t="s">
        <v>54</v>
      </c>
      <c r="L307" s="2" t="s">
        <v>33</v>
      </c>
      <c r="M307" s="3">
        <v>41651</v>
      </c>
      <c r="N307" s="4">
        <v>74.503000000000014</v>
      </c>
      <c r="O307" s="4">
        <v>181.72</v>
      </c>
      <c r="P307" s="5">
        <f t="shared" si="20"/>
        <v>1.4390964122250105</v>
      </c>
      <c r="Q307" s="5">
        <v>0.08</v>
      </c>
      <c r="R307" s="6">
        <f t="shared" si="21"/>
        <v>196.25760000000002</v>
      </c>
      <c r="S307" s="7">
        <v>51</v>
      </c>
      <c r="T307" s="8">
        <f t="shared" si="22"/>
        <v>10009.137600000002</v>
      </c>
      <c r="U307" s="5">
        <v>6.0000000000000005E-2</v>
      </c>
      <c r="V307" s="9">
        <f t="shared" si="23"/>
        <v>600.54825600000015</v>
      </c>
      <c r="W307" s="4">
        <v>20.04</v>
      </c>
      <c r="X307" s="4">
        <f t="shared" si="24"/>
        <v>9428.6293440000027</v>
      </c>
      <c r="Y307" s="58"/>
      <c r="AA307" t="b">
        <f>AND('Sales Filter'!H307= "BOBBY CHAVEZ", YEAR('Sales Filter'!B307 ) = 2015)</f>
        <v>0</v>
      </c>
    </row>
    <row r="308" spans="1:27" ht="14.5">
      <c r="A308" s="2" t="s">
        <v>786</v>
      </c>
      <c r="B308" s="3">
        <v>41644</v>
      </c>
      <c r="C308" s="2" t="s">
        <v>787</v>
      </c>
      <c r="D308" s="2" t="s">
        <v>788</v>
      </c>
      <c r="E308" s="2" t="s">
        <v>27</v>
      </c>
      <c r="F308" s="2" t="s">
        <v>27</v>
      </c>
      <c r="G308" s="2" t="s">
        <v>79</v>
      </c>
      <c r="H308" s="2" t="s">
        <v>84</v>
      </c>
      <c r="I308" s="2" t="s">
        <v>30</v>
      </c>
      <c r="J308" s="2" t="s">
        <v>35</v>
      </c>
      <c r="K308" s="2" t="s">
        <v>36</v>
      </c>
      <c r="L308" s="2" t="s">
        <v>33</v>
      </c>
      <c r="M308" s="3">
        <v>41652</v>
      </c>
      <c r="N308" s="4">
        <v>2.5410000000000004</v>
      </c>
      <c r="O308" s="4">
        <v>4.1580000000000004</v>
      </c>
      <c r="P308" s="5">
        <f t="shared" si="20"/>
        <v>0.63636363636363624</v>
      </c>
      <c r="Q308" s="5">
        <v>0.08</v>
      </c>
      <c r="R308" s="6">
        <f t="shared" si="21"/>
        <v>4.4906400000000009</v>
      </c>
      <c r="S308" s="7">
        <v>49</v>
      </c>
      <c r="T308" s="8">
        <f t="shared" si="22"/>
        <v>220.04136000000005</v>
      </c>
      <c r="U308" s="5">
        <v>0.03</v>
      </c>
      <c r="V308" s="9">
        <f t="shared" si="23"/>
        <v>6.6012408000000011</v>
      </c>
      <c r="W308" s="4">
        <v>0.76</v>
      </c>
      <c r="X308" s="4">
        <f t="shared" si="24"/>
        <v>214.20011920000005</v>
      </c>
      <c r="Y308" s="58"/>
      <c r="AA308" t="b">
        <f>AND('Sales Filter'!H308= "BOBBY CHAVEZ", YEAR('Sales Filter'!B308 ) = 2015)</f>
        <v>0</v>
      </c>
    </row>
    <row r="309" spans="1:27" ht="14.5">
      <c r="A309" s="2" t="s">
        <v>789</v>
      </c>
      <c r="B309" s="3">
        <v>41645</v>
      </c>
      <c r="C309" s="2" t="s">
        <v>790</v>
      </c>
      <c r="D309" s="2" t="s">
        <v>791</v>
      </c>
      <c r="E309" s="2" t="s">
        <v>27</v>
      </c>
      <c r="F309" s="2" t="s">
        <v>27</v>
      </c>
      <c r="G309" s="2" t="s">
        <v>40</v>
      </c>
      <c r="H309" s="2" t="s">
        <v>59</v>
      </c>
      <c r="I309" s="2" t="s">
        <v>42</v>
      </c>
      <c r="J309" s="2" t="s">
        <v>35</v>
      </c>
      <c r="K309" s="2" t="s">
        <v>54</v>
      </c>
      <c r="L309" s="2" t="s">
        <v>33</v>
      </c>
      <c r="M309" s="3">
        <v>41659</v>
      </c>
      <c r="N309" s="4">
        <v>15.268000000000002</v>
      </c>
      <c r="O309" s="4">
        <v>24.618000000000002</v>
      </c>
      <c r="P309" s="5">
        <f t="shared" si="20"/>
        <v>0.61239193083573473</v>
      </c>
      <c r="Q309" s="5">
        <v>0.08</v>
      </c>
      <c r="R309" s="6">
        <f t="shared" si="21"/>
        <v>26.587440000000004</v>
      </c>
      <c r="S309" s="7">
        <v>23</v>
      </c>
      <c r="T309" s="8">
        <f t="shared" si="22"/>
        <v>611.51112000000012</v>
      </c>
      <c r="U309" s="5">
        <v>0.05</v>
      </c>
      <c r="V309" s="9">
        <f t="shared" si="23"/>
        <v>30.575556000000006</v>
      </c>
      <c r="W309" s="4">
        <v>15.15</v>
      </c>
      <c r="X309" s="4">
        <f t="shared" si="24"/>
        <v>596.08556400000009</v>
      </c>
      <c r="Y309" s="58"/>
      <c r="AA309" t="b">
        <f>AND('Sales Filter'!H309= "BOBBY CHAVEZ", YEAR('Sales Filter'!B309 ) = 2015)</f>
        <v>0</v>
      </c>
    </row>
    <row r="310" spans="1:27" ht="14.5">
      <c r="A310" s="2" t="s">
        <v>792</v>
      </c>
      <c r="B310" s="3">
        <v>41645</v>
      </c>
      <c r="C310" s="2" t="s">
        <v>276</v>
      </c>
      <c r="D310" s="2" t="s">
        <v>277</v>
      </c>
      <c r="E310" s="2" t="s">
        <v>48</v>
      </c>
      <c r="F310" s="2" t="s">
        <v>49</v>
      </c>
      <c r="G310" s="2" t="s">
        <v>28</v>
      </c>
      <c r="H310" s="2" t="s">
        <v>70</v>
      </c>
      <c r="I310" s="2" t="s">
        <v>42</v>
      </c>
      <c r="J310" s="2" t="s">
        <v>35</v>
      </c>
      <c r="K310" s="2" t="s">
        <v>36</v>
      </c>
      <c r="L310" s="2" t="s">
        <v>33</v>
      </c>
      <c r="M310" s="3">
        <v>41656</v>
      </c>
      <c r="N310" s="4">
        <v>1.4300000000000002</v>
      </c>
      <c r="O310" s="4">
        <v>3.1680000000000001</v>
      </c>
      <c r="P310" s="5">
        <f t="shared" si="20"/>
        <v>1.2153846153846153</v>
      </c>
      <c r="Q310" s="5">
        <v>0.08</v>
      </c>
      <c r="R310" s="6">
        <f t="shared" si="21"/>
        <v>3.4214400000000005</v>
      </c>
      <c r="S310" s="7">
        <v>48</v>
      </c>
      <c r="T310" s="8">
        <f t="shared" si="22"/>
        <v>164.22912000000002</v>
      </c>
      <c r="U310" s="5">
        <v>0.05</v>
      </c>
      <c r="V310" s="9">
        <f t="shared" si="23"/>
        <v>8.2114560000000019</v>
      </c>
      <c r="W310" s="4">
        <v>1.06</v>
      </c>
      <c r="X310" s="4">
        <f t="shared" si="24"/>
        <v>157.07766400000003</v>
      </c>
      <c r="Y310" s="58"/>
      <c r="AA310" t="b">
        <f>AND('Sales Filter'!H310= "BOBBY CHAVEZ", YEAR('Sales Filter'!B310 ) = 2015)</f>
        <v>0</v>
      </c>
    </row>
    <row r="311" spans="1:27" ht="14.5">
      <c r="A311" s="2" t="s">
        <v>793</v>
      </c>
      <c r="B311" s="3">
        <v>41647</v>
      </c>
      <c r="C311" s="2" t="s">
        <v>525</v>
      </c>
      <c r="D311" s="2" t="s">
        <v>526</v>
      </c>
      <c r="E311" s="2" t="s">
        <v>48</v>
      </c>
      <c r="F311" s="2" t="s">
        <v>49</v>
      </c>
      <c r="G311" s="2" t="s">
        <v>40</v>
      </c>
      <c r="H311" s="2" t="s">
        <v>50</v>
      </c>
      <c r="I311" s="2" t="s">
        <v>51</v>
      </c>
      <c r="J311" s="2" t="s">
        <v>196</v>
      </c>
      <c r="K311" s="2" t="s">
        <v>94</v>
      </c>
      <c r="L311" s="2" t="s">
        <v>43</v>
      </c>
      <c r="M311" s="3">
        <v>41655</v>
      </c>
      <c r="N311" s="4">
        <v>61.776000000000003</v>
      </c>
      <c r="O311" s="4">
        <v>150.678</v>
      </c>
      <c r="P311" s="5">
        <f t="shared" si="20"/>
        <v>1.4391025641025639</v>
      </c>
      <c r="Q311" s="5">
        <v>0.08</v>
      </c>
      <c r="R311" s="6">
        <f t="shared" si="21"/>
        <v>162.73224000000002</v>
      </c>
      <c r="S311" s="7">
        <v>20</v>
      </c>
      <c r="T311" s="8">
        <f t="shared" si="22"/>
        <v>3254.6448000000005</v>
      </c>
      <c r="U311" s="5">
        <v>0.03</v>
      </c>
      <c r="V311" s="9">
        <f t="shared" si="23"/>
        <v>97.639344000000008</v>
      </c>
      <c r="W311" s="4">
        <v>24.54</v>
      </c>
      <c r="X311" s="4">
        <f t="shared" si="24"/>
        <v>3181.5454560000003</v>
      </c>
      <c r="Y311" s="58"/>
      <c r="AA311" t="b">
        <f>AND('Sales Filter'!H311= "BOBBY CHAVEZ", YEAR('Sales Filter'!B311 ) = 2015)</f>
        <v>0</v>
      </c>
    </row>
    <row r="312" spans="1:27" ht="14.5">
      <c r="A312" s="2" t="s">
        <v>794</v>
      </c>
      <c r="B312" s="3">
        <v>41650</v>
      </c>
      <c r="C312" s="2" t="s">
        <v>795</v>
      </c>
      <c r="D312" s="2" t="s">
        <v>796</v>
      </c>
      <c r="E312" s="2" t="s">
        <v>48</v>
      </c>
      <c r="F312" s="2" t="s">
        <v>49</v>
      </c>
      <c r="G312" s="2" t="s">
        <v>79</v>
      </c>
      <c r="H312" s="2" t="s">
        <v>50</v>
      </c>
      <c r="I312" s="2" t="s">
        <v>42</v>
      </c>
      <c r="J312" s="2" t="s">
        <v>35</v>
      </c>
      <c r="K312" s="2" t="s">
        <v>54</v>
      </c>
      <c r="L312" s="2" t="s">
        <v>33</v>
      </c>
      <c r="M312" s="3">
        <v>41662</v>
      </c>
      <c r="N312" s="4">
        <v>23.716000000000001</v>
      </c>
      <c r="O312" s="4">
        <v>39.533999999999999</v>
      </c>
      <c r="P312" s="5">
        <f t="shared" si="20"/>
        <v>0.66697588126159546</v>
      </c>
      <c r="Q312" s="5">
        <v>0.08</v>
      </c>
      <c r="R312" s="6">
        <f t="shared" si="21"/>
        <v>42.696719999999999</v>
      </c>
      <c r="S312" s="7">
        <v>15</v>
      </c>
      <c r="T312" s="8">
        <f t="shared" si="22"/>
        <v>640.45079999999996</v>
      </c>
      <c r="U312" s="5">
        <v>9.9999999999999992E-2</v>
      </c>
      <c r="V312" s="9">
        <f t="shared" si="23"/>
        <v>64.045079999999984</v>
      </c>
      <c r="W312" s="4">
        <v>6.71</v>
      </c>
      <c r="X312" s="4">
        <f t="shared" si="24"/>
        <v>583.11572000000001</v>
      </c>
      <c r="Y312" s="58"/>
      <c r="AA312" t="b">
        <f>AND('Sales Filter'!H312= "BOBBY CHAVEZ", YEAR('Sales Filter'!B312 ) = 2015)</f>
        <v>0</v>
      </c>
    </row>
    <row r="313" spans="1:27" ht="14.5">
      <c r="A313" s="2" t="s">
        <v>797</v>
      </c>
      <c r="B313" s="3">
        <v>41651</v>
      </c>
      <c r="C313" s="2" t="s">
        <v>798</v>
      </c>
      <c r="D313" s="2" t="s">
        <v>799</v>
      </c>
      <c r="E313" s="2" t="s">
        <v>27</v>
      </c>
      <c r="F313" s="2" t="s">
        <v>27</v>
      </c>
      <c r="G313" s="2" t="s">
        <v>58</v>
      </c>
      <c r="H313" s="2" t="s">
        <v>242</v>
      </c>
      <c r="I313" s="2" t="s">
        <v>51</v>
      </c>
      <c r="J313" s="2" t="s">
        <v>35</v>
      </c>
      <c r="K313" s="2" t="s">
        <v>54</v>
      </c>
      <c r="L313" s="2" t="s">
        <v>43</v>
      </c>
      <c r="M313" s="3">
        <v>41660</v>
      </c>
      <c r="N313" s="4">
        <v>3.74</v>
      </c>
      <c r="O313" s="4">
        <v>5.9400000000000013</v>
      </c>
      <c r="P313" s="5">
        <f t="shared" si="20"/>
        <v>0.5882352941176473</v>
      </c>
      <c r="Q313" s="5">
        <v>0.08</v>
      </c>
      <c r="R313" s="6">
        <f t="shared" si="21"/>
        <v>6.4152000000000022</v>
      </c>
      <c r="S313" s="7">
        <v>16</v>
      </c>
      <c r="T313" s="8">
        <f t="shared" si="22"/>
        <v>102.64320000000004</v>
      </c>
      <c r="U313" s="5">
        <v>9.9999999999999992E-2</v>
      </c>
      <c r="V313" s="9">
        <f t="shared" si="23"/>
        <v>10.264320000000003</v>
      </c>
      <c r="W313" s="4">
        <v>7.83</v>
      </c>
      <c r="X313" s="4">
        <f t="shared" si="24"/>
        <v>100.20888000000004</v>
      </c>
      <c r="Y313" s="58"/>
      <c r="AA313" t="b">
        <f>AND('Sales Filter'!H313= "BOBBY CHAVEZ", YEAR('Sales Filter'!B313 ) = 2015)</f>
        <v>0</v>
      </c>
    </row>
    <row r="314" spans="1:27" ht="14.5">
      <c r="A314" s="2" t="s">
        <v>800</v>
      </c>
      <c r="B314" s="3">
        <v>41651</v>
      </c>
      <c r="C314" s="2" t="s">
        <v>624</v>
      </c>
      <c r="D314" s="2" t="s">
        <v>625</v>
      </c>
      <c r="E314" s="2" t="s">
        <v>27</v>
      </c>
      <c r="F314" s="2" t="s">
        <v>27</v>
      </c>
      <c r="G314" s="2" t="s">
        <v>79</v>
      </c>
      <c r="H314" s="2" t="s">
        <v>242</v>
      </c>
      <c r="I314" s="2" t="s">
        <v>51</v>
      </c>
      <c r="J314" s="2" t="s">
        <v>35</v>
      </c>
      <c r="K314" s="2" t="s">
        <v>36</v>
      </c>
      <c r="L314" s="2" t="s">
        <v>33</v>
      </c>
      <c r="M314" s="3">
        <v>41661</v>
      </c>
      <c r="N314" s="4">
        <v>2.145</v>
      </c>
      <c r="O314" s="4">
        <v>4.3780000000000001</v>
      </c>
      <c r="P314" s="5">
        <f t="shared" si="20"/>
        <v>1.0410256410256411</v>
      </c>
      <c r="Q314" s="5">
        <v>0.08</v>
      </c>
      <c r="R314" s="6">
        <f t="shared" si="21"/>
        <v>4.7282400000000004</v>
      </c>
      <c r="S314" s="7">
        <v>43</v>
      </c>
      <c r="T314" s="8">
        <f t="shared" si="22"/>
        <v>203.31432000000001</v>
      </c>
      <c r="U314" s="5">
        <v>0.08</v>
      </c>
      <c r="V314" s="9">
        <f t="shared" si="23"/>
        <v>16.2651456</v>
      </c>
      <c r="W314" s="4">
        <v>0.88</v>
      </c>
      <c r="X314" s="4">
        <f t="shared" si="24"/>
        <v>187.92917439999999</v>
      </c>
      <c r="Y314" s="58"/>
      <c r="AA314" t="b">
        <f>AND('Sales Filter'!H314= "BOBBY CHAVEZ", YEAR('Sales Filter'!B314 ) = 2015)</f>
        <v>0</v>
      </c>
    </row>
    <row r="315" spans="1:27" ht="14.5">
      <c r="A315" s="18" t="s">
        <v>801</v>
      </c>
      <c r="B315" s="19">
        <v>41652</v>
      </c>
      <c r="C315" s="18" t="s">
        <v>463</v>
      </c>
      <c r="D315" s="18" t="s">
        <v>464</v>
      </c>
      <c r="E315" s="18" t="s">
        <v>27</v>
      </c>
      <c r="F315" s="18" t="s">
        <v>27</v>
      </c>
      <c r="G315" s="18" t="s">
        <v>28</v>
      </c>
      <c r="H315" s="18" t="s">
        <v>29</v>
      </c>
      <c r="I315" s="18" t="s">
        <v>30</v>
      </c>
      <c r="J315" s="18" t="s">
        <v>35</v>
      </c>
      <c r="K315" s="18" t="s">
        <v>32</v>
      </c>
      <c r="L315" s="18" t="s">
        <v>43</v>
      </c>
      <c r="M315" s="19">
        <v>41661</v>
      </c>
      <c r="N315" s="20">
        <v>5.7090000000000005</v>
      </c>
      <c r="O315" s="20">
        <v>14.278000000000002</v>
      </c>
      <c r="P315" s="21">
        <f t="shared" si="20"/>
        <v>1.5009633911368019</v>
      </c>
      <c r="Q315" s="21">
        <v>0.08</v>
      </c>
      <c r="R315" s="22">
        <f t="shared" si="21"/>
        <v>15.420240000000003</v>
      </c>
      <c r="S315" s="23">
        <v>36</v>
      </c>
      <c r="T315" s="24">
        <f t="shared" si="22"/>
        <v>555.12864000000013</v>
      </c>
      <c r="U315" s="21">
        <v>0.05</v>
      </c>
      <c r="V315" s="25">
        <f t="shared" si="23"/>
        <v>27.756432000000007</v>
      </c>
      <c r="W315" s="20">
        <v>3.19</v>
      </c>
      <c r="X315" s="20">
        <f t="shared" si="24"/>
        <v>530.56220800000017</v>
      </c>
      <c r="Y315" s="60"/>
      <c r="AA315" t="b">
        <f>AND('Sales Filter'!H315= "BOBBY CHAVEZ", YEAR('Sales Filter'!B315 ) = 2015)</f>
        <v>0</v>
      </c>
    </row>
    <row r="316" spans="1:27" ht="14.5">
      <c r="A316" s="2" t="s">
        <v>802</v>
      </c>
      <c r="B316" s="3">
        <v>41652</v>
      </c>
      <c r="C316" s="2" t="s">
        <v>803</v>
      </c>
      <c r="D316" s="2" t="s">
        <v>804</v>
      </c>
      <c r="E316" s="2" t="s">
        <v>27</v>
      </c>
      <c r="F316" s="2" t="s">
        <v>27</v>
      </c>
      <c r="G316" s="2" t="s">
        <v>79</v>
      </c>
      <c r="H316" s="2" t="s">
        <v>233</v>
      </c>
      <c r="I316" s="2" t="s">
        <v>30</v>
      </c>
      <c r="J316" s="2" t="s">
        <v>31</v>
      </c>
      <c r="K316" s="2" t="s">
        <v>118</v>
      </c>
      <c r="L316" s="2" t="s">
        <v>119</v>
      </c>
      <c r="M316" s="3">
        <v>41661</v>
      </c>
      <c r="N316" s="4">
        <v>241.57100000000003</v>
      </c>
      <c r="O316" s="4">
        <v>589.20400000000006</v>
      </c>
      <c r="P316" s="5">
        <f t="shared" si="20"/>
        <v>1.4390510450343792</v>
      </c>
      <c r="Q316" s="5">
        <v>0.08</v>
      </c>
      <c r="R316" s="6">
        <f t="shared" si="21"/>
        <v>636.34032000000013</v>
      </c>
      <c r="S316" s="7">
        <v>3</v>
      </c>
      <c r="T316" s="8">
        <f t="shared" si="22"/>
        <v>1909.0209600000003</v>
      </c>
      <c r="U316" s="5">
        <v>6.0000000000000005E-2</v>
      </c>
      <c r="V316" s="9">
        <f t="shared" si="23"/>
        <v>114.54125760000002</v>
      </c>
      <c r="W316" s="4">
        <v>14.75</v>
      </c>
      <c r="X316" s="4">
        <f t="shared" si="24"/>
        <v>1809.2297024000002</v>
      </c>
      <c r="Y316" s="58"/>
      <c r="AA316" t="b">
        <f>AND('Sales Filter'!H316= "BOBBY CHAVEZ", YEAR('Sales Filter'!B316 ) = 2015)</f>
        <v>0</v>
      </c>
    </row>
    <row r="317" spans="1:27" ht="14.5">
      <c r="A317" s="2" t="s">
        <v>805</v>
      </c>
      <c r="B317" s="3">
        <v>41654</v>
      </c>
      <c r="C317" s="2" t="s">
        <v>181</v>
      </c>
      <c r="D317" s="2" t="s">
        <v>182</v>
      </c>
      <c r="E317" s="2" t="s">
        <v>27</v>
      </c>
      <c r="F317" s="2" t="s">
        <v>27</v>
      </c>
      <c r="G317" s="2" t="s">
        <v>79</v>
      </c>
      <c r="H317" s="2" t="s">
        <v>29</v>
      </c>
      <c r="I317" s="2" t="s">
        <v>60</v>
      </c>
      <c r="J317" s="2" t="s">
        <v>35</v>
      </c>
      <c r="K317" s="2" t="s">
        <v>54</v>
      </c>
      <c r="L317" s="2" t="s">
        <v>33</v>
      </c>
      <c r="M317" s="3">
        <v>41663</v>
      </c>
      <c r="N317" s="4">
        <v>4.2240000000000002</v>
      </c>
      <c r="O317" s="4">
        <v>6.9300000000000006</v>
      </c>
      <c r="P317" s="5">
        <f t="shared" si="20"/>
        <v>0.64062500000000011</v>
      </c>
      <c r="Q317" s="5">
        <v>0.08</v>
      </c>
      <c r="R317" s="6">
        <f t="shared" si="21"/>
        <v>7.4844000000000008</v>
      </c>
      <c r="S317" s="7">
        <v>34</v>
      </c>
      <c r="T317" s="8">
        <f t="shared" si="22"/>
        <v>254.46960000000001</v>
      </c>
      <c r="U317" s="5">
        <v>0.05</v>
      </c>
      <c r="V317" s="9">
        <f t="shared" si="23"/>
        <v>12.723480000000002</v>
      </c>
      <c r="W317" s="4">
        <v>0.55000000000000004</v>
      </c>
      <c r="X317" s="4">
        <f t="shared" si="24"/>
        <v>242.29612000000003</v>
      </c>
      <c r="Y317" s="58"/>
      <c r="AA317" t="b">
        <f>AND('Sales Filter'!H317= "BOBBY CHAVEZ", YEAR('Sales Filter'!B317 ) = 2015)</f>
        <v>0</v>
      </c>
    </row>
    <row r="318" spans="1:27" ht="14.5">
      <c r="A318" s="2" t="s">
        <v>806</v>
      </c>
      <c r="B318" s="3">
        <v>41660</v>
      </c>
      <c r="C318" s="2" t="s">
        <v>807</v>
      </c>
      <c r="D318" s="2" t="s">
        <v>808</v>
      </c>
      <c r="E318" s="2" t="s">
        <v>27</v>
      </c>
      <c r="F318" s="2" t="s">
        <v>27</v>
      </c>
      <c r="G318" s="2" t="s">
        <v>79</v>
      </c>
      <c r="H318" s="2" t="s">
        <v>327</v>
      </c>
      <c r="I318" s="2" t="s">
        <v>51</v>
      </c>
      <c r="J318" s="2" t="s">
        <v>35</v>
      </c>
      <c r="K318" s="2" t="s">
        <v>36</v>
      </c>
      <c r="L318" s="2" t="s">
        <v>33</v>
      </c>
      <c r="M318" s="3">
        <v>41669</v>
      </c>
      <c r="N318" s="4">
        <v>1.0230000000000001</v>
      </c>
      <c r="O318" s="4">
        <v>1.6280000000000001</v>
      </c>
      <c r="P318" s="5">
        <f t="shared" si="20"/>
        <v>0.59139784946236551</v>
      </c>
      <c r="Q318" s="5">
        <v>0.08</v>
      </c>
      <c r="R318" s="6">
        <f t="shared" si="21"/>
        <v>1.7582400000000002</v>
      </c>
      <c r="S318" s="7">
        <v>29</v>
      </c>
      <c r="T318" s="8">
        <f t="shared" si="22"/>
        <v>50.988960000000006</v>
      </c>
      <c r="U318" s="5">
        <v>0.01</v>
      </c>
      <c r="V318" s="9">
        <f t="shared" si="23"/>
        <v>0.50988960000000005</v>
      </c>
      <c r="W318" s="4">
        <v>0.75</v>
      </c>
      <c r="X318" s="4">
        <f t="shared" si="24"/>
        <v>51.229070400000005</v>
      </c>
      <c r="Y318" s="58"/>
      <c r="AA318" t="b">
        <f>AND('Sales Filter'!H318= "BOBBY CHAVEZ", YEAR('Sales Filter'!B318 ) = 2015)</f>
        <v>0</v>
      </c>
    </row>
    <row r="319" spans="1:27" ht="14.5">
      <c r="A319" s="2" t="s">
        <v>809</v>
      </c>
      <c r="B319" s="3">
        <v>41661</v>
      </c>
      <c r="C319" s="2" t="s">
        <v>810</v>
      </c>
      <c r="D319" s="2" t="s">
        <v>811</v>
      </c>
      <c r="E319" s="2" t="s">
        <v>27</v>
      </c>
      <c r="F319" s="2" t="s">
        <v>27</v>
      </c>
      <c r="G319" s="2" t="s">
        <v>28</v>
      </c>
      <c r="H319" s="2" t="s">
        <v>29</v>
      </c>
      <c r="I319" s="2" t="s">
        <v>117</v>
      </c>
      <c r="J319" s="2" t="s">
        <v>31</v>
      </c>
      <c r="K319" s="2" t="s">
        <v>118</v>
      </c>
      <c r="L319" s="2" t="s">
        <v>119</v>
      </c>
      <c r="M319" s="3">
        <v>41670</v>
      </c>
      <c r="N319" s="4">
        <v>84.469000000000008</v>
      </c>
      <c r="O319" s="4">
        <v>131.989</v>
      </c>
      <c r="P319" s="5">
        <f t="shared" si="20"/>
        <v>0.562573251725485</v>
      </c>
      <c r="Q319" s="5">
        <v>0.08</v>
      </c>
      <c r="R319" s="6">
        <f t="shared" si="21"/>
        <v>142.54812000000001</v>
      </c>
      <c r="S319" s="7">
        <v>15</v>
      </c>
      <c r="T319" s="8">
        <f t="shared" si="22"/>
        <v>2138.2218000000003</v>
      </c>
      <c r="U319" s="5">
        <v>0.05</v>
      </c>
      <c r="V319" s="9">
        <f t="shared" si="23"/>
        <v>106.91109000000002</v>
      </c>
      <c r="W319" s="4">
        <v>14.05</v>
      </c>
      <c r="X319" s="4">
        <f t="shared" si="24"/>
        <v>2045.3607100000002</v>
      </c>
      <c r="Y319" s="58"/>
      <c r="AA319" t="b">
        <f>AND('Sales Filter'!H319= "BOBBY CHAVEZ", YEAR('Sales Filter'!B319 ) = 2015)</f>
        <v>0</v>
      </c>
    </row>
    <row r="320" spans="1:27" ht="14.5">
      <c r="A320" s="2" t="s">
        <v>812</v>
      </c>
      <c r="B320" s="3">
        <v>41662</v>
      </c>
      <c r="C320" s="2" t="s">
        <v>813</v>
      </c>
      <c r="D320" s="2" t="s">
        <v>814</v>
      </c>
      <c r="E320" s="2" t="s">
        <v>27</v>
      </c>
      <c r="F320" s="2" t="s">
        <v>27</v>
      </c>
      <c r="G320" s="2" t="s">
        <v>79</v>
      </c>
      <c r="H320" s="2" t="s">
        <v>29</v>
      </c>
      <c r="I320" s="2" t="s">
        <v>30</v>
      </c>
      <c r="J320" s="2" t="s">
        <v>35</v>
      </c>
      <c r="K320" s="2" t="s">
        <v>36</v>
      </c>
      <c r="L320" s="2" t="s">
        <v>33</v>
      </c>
      <c r="M320" s="3">
        <v>41671</v>
      </c>
      <c r="N320" s="4">
        <v>1.1990000000000003</v>
      </c>
      <c r="O320" s="4">
        <v>2.8600000000000003</v>
      </c>
      <c r="P320" s="5">
        <f t="shared" si="20"/>
        <v>1.3853211009174309</v>
      </c>
      <c r="Q320" s="5">
        <v>0.08</v>
      </c>
      <c r="R320" s="6">
        <f t="shared" si="21"/>
        <v>3.0888000000000004</v>
      </c>
      <c r="S320" s="7">
        <v>29</v>
      </c>
      <c r="T320" s="8">
        <f t="shared" si="22"/>
        <v>89.575200000000009</v>
      </c>
      <c r="U320" s="5">
        <v>9.9999999999999992E-2</v>
      </c>
      <c r="V320" s="9">
        <f t="shared" si="23"/>
        <v>8.9575200000000006</v>
      </c>
      <c r="W320" s="4">
        <v>2.4499999999999997</v>
      </c>
      <c r="X320" s="4">
        <f t="shared" si="24"/>
        <v>83.06768000000001</v>
      </c>
      <c r="Y320" s="58"/>
      <c r="AA320" t="b">
        <f>AND('Sales Filter'!H320= "BOBBY CHAVEZ", YEAR('Sales Filter'!B320 ) = 2015)</f>
        <v>0</v>
      </c>
    </row>
    <row r="321" spans="1:27" ht="14.5">
      <c r="A321" s="2" t="s">
        <v>815</v>
      </c>
      <c r="B321" s="3">
        <v>41663</v>
      </c>
      <c r="C321" s="2" t="s">
        <v>816</v>
      </c>
      <c r="D321" s="2" t="s">
        <v>817</v>
      </c>
      <c r="E321" s="2" t="s">
        <v>48</v>
      </c>
      <c r="F321" s="2" t="s">
        <v>49</v>
      </c>
      <c r="G321" s="2" t="s">
        <v>58</v>
      </c>
      <c r="H321" s="2" t="s">
        <v>50</v>
      </c>
      <c r="I321" s="2" t="s">
        <v>42</v>
      </c>
      <c r="J321" s="2" t="s">
        <v>196</v>
      </c>
      <c r="K321" s="2" t="s">
        <v>32</v>
      </c>
      <c r="L321" s="2" t="s">
        <v>33</v>
      </c>
      <c r="M321" s="3">
        <v>41677</v>
      </c>
      <c r="N321" s="4">
        <v>6.0500000000000007</v>
      </c>
      <c r="O321" s="4">
        <v>13.442000000000002</v>
      </c>
      <c r="P321" s="5">
        <f t="shared" si="20"/>
        <v>1.2218181818181819</v>
      </c>
      <c r="Q321" s="5">
        <v>0.08</v>
      </c>
      <c r="R321" s="6">
        <f t="shared" si="21"/>
        <v>14.517360000000004</v>
      </c>
      <c r="S321" s="7">
        <v>21</v>
      </c>
      <c r="T321" s="8">
        <f t="shared" si="22"/>
        <v>304.8645600000001</v>
      </c>
      <c r="U321" s="5">
        <v>9.9999999999999992E-2</v>
      </c>
      <c r="V321" s="9">
        <f t="shared" si="23"/>
        <v>30.486456000000008</v>
      </c>
      <c r="W321" s="4">
        <v>2.9</v>
      </c>
      <c r="X321" s="4">
        <f t="shared" si="24"/>
        <v>277.27810400000004</v>
      </c>
      <c r="Y321" s="58"/>
      <c r="AA321" t="b">
        <f>AND('Sales Filter'!H321= "BOBBY CHAVEZ", YEAR('Sales Filter'!B321 ) = 2015)</f>
        <v>0</v>
      </c>
    </row>
    <row r="322" spans="1:27" ht="14.5">
      <c r="A322" s="2" t="s">
        <v>818</v>
      </c>
      <c r="B322" s="3">
        <v>41663</v>
      </c>
      <c r="C322" s="2" t="s">
        <v>819</v>
      </c>
      <c r="D322" s="2" t="s">
        <v>820</v>
      </c>
      <c r="E322" s="2" t="s">
        <v>27</v>
      </c>
      <c r="F322" s="2" t="s">
        <v>27</v>
      </c>
      <c r="G322" s="2" t="s">
        <v>28</v>
      </c>
      <c r="H322" s="2" t="s">
        <v>29</v>
      </c>
      <c r="I322" s="2" t="s">
        <v>60</v>
      </c>
      <c r="J322" s="2" t="s">
        <v>31</v>
      </c>
      <c r="K322" s="2" t="s">
        <v>54</v>
      </c>
      <c r="L322" s="2" t="s">
        <v>33</v>
      </c>
      <c r="M322" s="3">
        <v>41671</v>
      </c>
      <c r="N322" s="4">
        <v>11.077000000000002</v>
      </c>
      <c r="O322" s="4">
        <v>17.578000000000003</v>
      </c>
      <c r="P322" s="5">
        <f t="shared" ref="P322:P385" si="25">(O322-N322)/N322</f>
        <v>0.58689175769612711</v>
      </c>
      <c r="Q322" s="5">
        <v>0.08</v>
      </c>
      <c r="R322" s="6">
        <f t="shared" ref="R322:R385" si="26">(Q322+1)*O322</f>
        <v>18.984240000000003</v>
      </c>
      <c r="S322" s="7">
        <v>10</v>
      </c>
      <c r="T322" s="8">
        <f t="shared" ref="T322:T385" si="27">S322*R322</f>
        <v>189.84240000000003</v>
      </c>
      <c r="U322" s="5">
        <v>0.05</v>
      </c>
      <c r="V322" s="9">
        <f t="shared" ref="V322:V385" si="28">U322*T322</f>
        <v>9.4921200000000017</v>
      </c>
      <c r="W322" s="4">
        <v>4.05</v>
      </c>
      <c r="X322" s="4">
        <f t="shared" ref="X322:X385" si="29">T322-V322+W322</f>
        <v>184.40028000000004</v>
      </c>
      <c r="Y322" s="58"/>
      <c r="AA322" t="b">
        <f>AND('Sales Filter'!H322= "BOBBY CHAVEZ", YEAR('Sales Filter'!B322 ) = 2015)</f>
        <v>0</v>
      </c>
    </row>
    <row r="323" spans="1:27" ht="14.5">
      <c r="A323" s="2" t="s">
        <v>821</v>
      </c>
      <c r="B323" s="3">
        <v>41664</v>
      </c>
      <c r="C323" s="2" t="s">
        <v>822</v>
      </c>
      <c r="D323" s="2" t="s">
        <v>823</v>
      </c>
      <c r="E323" s="2" t="s">
        <v>48</v>
      </c>
      <c r="F323" s="2" t="s">
        <v>49</v>
      </c>
      <c r="G323" s="2" t="s">
        <v>58</v>
      </c>
      <c r="H323" s="2" t="s">
        <v>50</v>
      </c>
      <c r="I323" s="2" t="s">
        <v>117</v>
      </c>
      <c r="J323" s="2" t="s">
        <v>35</v>
      </c>
      <c r="K323" s="2" t="s">
        <v>54</v>
      </c>
      <c r="L323" s="2" t="s">
        <v>33</v>
      </c>
      <c r="M323" s="3">
        <v>41671</v>
      </c>
      <c r="N323" s="4">
        <v>5.8630000000000004</v>
      </c>
      <c r="O323" s="4">
        <v>9.4600000000000009</v>
      </c>
      <c r="P323" s="5">
        <f t="shared" si="25"/>
        <v>0.61350844277673544</v>
      </c>
      <c r="Q323" s="5">
        <v>0.08</v>
      </c>
      <c r="R323" s="6">
        <f t="shared" si="26"/>
        <v>10.216800000000001</v>
      </c>
      <c r="S323" s="7">
        <v>6</v>
      </c>
      <c r="T323" s="8">
        <f t="shared" si="27"/>
        <v>61.30080000000001</v>
      </c>
      <c r="U323" s="5">
        <v>0.05</v>
      </c>
      <c r="V323" s="9">
        <f t="shared" si="28"/>
        <v>3.0650400000000007</v>
      </c>
      <c r="W323" s="4">
        <v>6.24</v>
      </c>
      <c r="X323" s="4">
        <f t="shared" si="29"/>
        <v>64.475760000000008</v>
      </c>
      <c r="Y323" s="58"/>
      <c r="AA323" t="b">
        <f>AND('Sales Filter'!H323= "BOBBY CHAVEZ", YEAR('Sales Filter'!B323 ) = 2015)</f>
        <v>0</v>
      </c>
    </row>
    <row r="324" spans="1:27" ht="14.5">
      <c r="A324" s="2" t="s">
        <v>824</v>
      </c>
      <c r="B324" s="3">
        <v>41666</v>
      </c>
      <c r="C324" s="2" t="s">
        <v>825</v>
      </c>
      <c r="D324" s="2" t="s">
        <v>826</v>
      </c>
      <c r="E324" s="2" t="s">
        <v>27</v>
      </c>
      <c r="F324" s="2" t="s">
        <v>27</v>
      </c>
      <c r="G324" s="2" t="s">
        <v>40</v>
      </c>
      <c r="H324" s="2" t="s">
        <v>112</v>
      </c>
      <c r="I324" s="2" t="s">
        <v>117</v>
      </c>
      <c r="J324" s="2" t="s">
        <v>35</v>
      </c>
      <c r="K324" s="2" t="s">
        <v>54</v>
      </c>
      <c r="L324" s="2" t="s">
        <v>33</v>
      </c>
      <c r="M324" s="3">
        <v>41676</v>
      </c>
      <c r="N324" s="4">
        <v>59.719000000000001</v>
      </c>
      <c r="O324" s="4">
        <v>99.528000000000006</v>
      </c>
      <c r="P324" s="5">
        <f t="shared" si="25"/>
        <v>0.66660526800515751</v>
      </c>
      <c r="Q324" s="5">
        <v>0.08</v>
      </c>
      <c r="R324" s="6">
        <f t="shared" si="26"/>
        <v>107.49024000000001</v>
      </c>
      <c r="S324" s="7">
        <v>29</v>
      </c>
      <c r="T324" s="8">
        <f t="shared" si="27"/>
        <v>3117.2169600000002</v>
      </c>
      <c r="U324" s="5">
        <v>0.01</v>
      </c>
      <c r="V324" s="9">
        <f t="shared" si="28"/>
        <v>31.172169600000004</v>
      </c>
      <c r="W324" s="4">
        <v>20.04</v>
      </c>
      <c r="X324" s="4">
        <f t="shared" si="29"/>
        <v>3106.0847904000002</v>
      </c>
      <c r="Y324" s="58"/>
      <c r="AA324" t="b">
        <f>AND('Sales Filter'!H324= "BOBBY CHAVEZ", YEAR('Sales Filter'!B324 ) = 2015)</f>
        <v>0</v>
      </c>
    </row>
    <row r="325" spans="1:27" ht="14.5">
      <c r="A325" s="2" t="s">
        <v>827</v>
      </c>
      <c r="B325" s="3">
        <v>41667</v>
      </c>
      <c r="C325" s="2" t="s">
        <v>828</v>
      </c>
      <c r="D325" s="2" t="s">
        <v>829</v>
      </c>
      <c r="E325" s="2" t="s">
        <v>27</v>
      </c>
      <c r="F325" s="2" t="s">
        <v>27</v>
      </c>
      <c r="G325" s="2" t="s">
        <v>28</v>
      </c>
      <c r="H325" s="2" t="s">
        <v>41</v>
      </c>
      <c r="I325" s="2" t="s">
        <v>60</v>
      </c>
      <c r="J325" s="2" t="s">
        <v>35</v>
      </c>
      <c r="K325" s="2" t="s">
        <v>54</v>
      </c>
      <c r="L325" s="2" t="s">
        <v>33</v>
      </c>
      <c r="M325" s="3">
        <v>41676</v>
      </c>
      <c r="N325" s="4">
        <v>15.004000000000001</v>
      </c>
      <c r="O325" s="4">
        <v>23.078000000000003</v>
      </c>
      <c r="P325" s="5">
        <f t="shared" si="25"/>
        <v>0.5381231671554253</v>
      </c>
      <c r="Q325" s="5">
        <v>0.08</v>
      </c>
      <c r="R325" s="6">
        <f t="shared" si="26"/>
        <v>24.924240000000005</v>
      </c>
      <c r="S325" s="7">
        <v>33</v>
      </c>
      <c r="T325" s="8">
        <f t="shared" si="27"/>
        <v>822.4999200000002</v>
      </c>
      <c r="U325" s="5">
        <v>9.9999999999999992E-2</v>
      </c>
      <c r="V325" s="9">
        <f t="shared" si="28"/>
        <v>82.24999200000002</v>
      </c>
      <c r="W325" s="4">
        <v>1.54</v>
      </c>
      <c r="X325" s="4">
        <f t="shared" si="29"/>
        <v>741.78992800000015</v>
      </c>
      <c r="Y325" s="58"/>
      <c r="AA325" t="b">
        <f>AND('Sales Filter'!H325= "BOBBY CHAVEZ", YEAR('Sales Filter'!B325 ) = 2015)</f>
        <v>0</v>
      </c>
    </row>
    <row r="326" spans="1:27" ht="14.5">
      <c r="A326" s="2" t="s">
        <v>830</v>
      </c>
      <c r="B326" s="3">
        <v>41667</v>
      </c>
      <c r="C326" s="2" t="s">
        <v>831</v>
      </c>
      <c r="D326" s="2" t="s">
        <v>832</v>
      </c>
      <c r="E326" s="2" t="s">
        <v>27</v>
      </c>
      <c r="F326" s="2" t="s">
        <v>27</v>
      </c>
      <c r="G326" s="2" t="s">
        <v>40</v>
      </c>
      <c r="H326" s="2" t="s">
        <v>89</v>
      </c>
      <c r="I326" s="2" t="s">
        <v>30</v>
      </c>
      <c r="J326" s="2" t="s">
        <v>35</v>
      </c>
      <c r="K326" s="2" t="s">
        <v>36</v>
      </c>
      <c r="L326" s="2" t="s">
        <v>33</v>
      </c>
      <c r="M326" s="3">
        <v>41676</v>
      </c>
      <c r="N326" s="4">
        <v>3.8280000000000003</v>
      </c>
      <c r="O326" s="4">
        <v>5.9729999999999999</v>
      </c>
      <c r="P326" s="5">
        <f t="shared" si="25"/>
        <v>0.56034482758620674</v>
      </c>
      <c r="Q326" s="5">
        <v>0.08</v>
      </c>
      <c r="R326" s="6">
        <f t="shared" si="26"/>
        <v>6.4508400000000004</v>
      </c>
      <c r="S326" s="7">
        <v>4</v>
      </c>
      <c r="T326" s="8">
        <f t="shared" si="27"/>
        <v>25.803360000000001</v>
      </c>
      <c r="U326" s="5">
        <v>0.11</v>
      </c>
      <c r="V326" s="9">
        <f t="shared" si="28"/>
        <v>2.8383696</v>
      </c>
      <c r="W326" s="4">
        <v>1</v>
      </c>
      <c r="X326" s="4">
        <f t="shared" si="29"/>
        <v>23.964990400000001</v>
      </c>
      <c r="Y326" s="58"/>
      <c r="AA326" t="b">
        <f>AND('Sales Filter'!H326= "BOBBY CHAVEZ", YEAR('Sales Filter'!B326 ) = 2015)</f>
        <v>0</v>
      </c>
    </row>
    <row r="327" spans="1:27" ht="14.5">
      <c r="A327" s="2" t="s">
        <v>833</v>
      </c>
      <c r="B327" s="3">
        <v>41670</v>
      </c>
      <c r="C327" s="2" t="s">
        <v>834</v>
      </c>
      <c r="D327" s="2" t="s">
        <v>835</v>
      </c>
      <c r="E327" s="2" t="s">
        <v>48</v>
      </c>
      <c r="F327" s="2" t="s">
        <v>49</v>
      </c>
      <c r="G327" s="2" t="s">
        <v>40</v>
      </c>
      <c r="H327" s="2" t="s">
        <v>50</v>
      </c>
      <c r="I327" s="2" t="s">
        <v>42</v>
      </c>
      <c r="J327" s="2" t="s">
        <v>35</v>
      </c>
      <c r="K327" s="2" t="s">
        <v>54</v>
      </c>
      <c r="L327" s="2" t="s">
        <v>33</v>
      </c>
      <c r="M327" s="3">
        <v>41682</v>
      </c>
      <c r="N327" s="4">
        <v>2.4750000000000001</v>
      </c>
      <c r="O327" s="4">
        <v>4.0590000000000002</v>
      </c>
      <c r="P327" s="5">
        <f t="shared" si="25"/>
        <v>0.64</v>
      </c>
      <c r="Q327" s="5">
        <v>0.08</v>
      </c>
      <c r="R327" s="6">
        <f t="shared" si="26"/>
        <v>4.3837200000000003</v>
      </c>
      <c r="S327" s="7">
        <v>22</v>
      </c>
      <c r="T327" s="8">
        <f t="shared" si="27"/>
        <v>96.441840000000013</v>
      </c>
      <c r="U327" s="5">
        <v>0.09</v>
      </c>
      <c r="V327" s="9">
        <f t="shared" si="28"/>
        <v>8.6797656000000014</v>
      </c>
      <c r="W327" s="4">
        <v>2.5499999999999998</v>
      </c>
      <c r="X327" s="4">
        <f t="shared" si="29"/>
        <v>90.312074400000014</v>
      </c>
      <c r="Y327" s="58"/>
      <c r="AA327" t="b">
        <f>AND('Sales Filter'!H327= "BOBBY CHAVEZ", YEAR('Sales Filter'!B327 ) = 2015)</f>
        <v>0</v>
      </c>
    </row>
    <row r="328" spans="1:27" ht="14.5">
      <c r="A328" s="2" t="s">
        <v>836</v>
      </c>
      <c r="B328" s="3">
        <v>41671</v>
      </c>
      <c r="C328" s="2" t="s">
        <v>837</v>
      </c>
      <c r="D328" s="2" t="s">
        <v>838</v>
      </c>
      <c r="E328" s="2" t="s">
        <v>27</v>
      </c>
      <c r="F328" s="2" t="s">
        <v>27</v>
      </c>
      <c r="G328" s="2" t="s">
        <v>40</v>
      </c>
      <c r="H328" s="2" t="s">
        <v>233</v>
      </c>
      <c r="I328" s="2" t="s">
        <v>60</v>
      </c>
      <c r="J328" s="2" t="s">
        <v>31</v>
      </c>
      <c r="K328" s="2" t="s">
        <v>54</v>
      </c>
      <c r="L328" s="2" t="s">
        <v>33</v>
      </c>
      <c r="M328" s="3">
        <v>41679</v>
      </c>
      <c r="N328" s="4">
        <v>59.972000000000008</v>
      </c>
      <c r="O328" s="4">
        <v>111.06700000000001</v>
      </c>
      <c r="P328" s="5">
        <f t="shared" si="25"/>
        <v>0.85198092443140117</v>
      </c>
      <c r="Q328" s="5">
        <v>0.08</v>
      </c>
      <c r="R328" s="6">
        <f t="shared" si="26"/>
        <v>119.95236000000001</v>
      </c>
      <c r="S328" s="7">
        <v>17</v>
      </c>
      <c r="T328" s="8">
        <f t="shared" si="27"/>
        <v>2039.1901200000002</v>
      </c>
      <c r="U328" s="5">
        <v>0.09</v>
      </c>
      <c r="V328" s="9">
        <f t="shared" si="28"/>
        <v>183.5271108</v>
      </c>
      <c r="W328" s="4">
        <v>7.2299999999999995</v>
      </c>
      <c r="X328" s="4">
        <f t="shared" si="29"/>
        <v>1862.8930092000003</v>
      </c>
      <c r="Y328" s="58"/>
      <c r="AA328" t="b">
        <f>AND('Sales Filter'!H328= "BOBBY CHAVEZ", YEAR('Sales Filter'!B328 ) = 2015)</f>
        <v>0</v>
      </c>
    </row>
    <row r="329" spans="1:27" ht="14.5">
      <c r="A329" s="2" t="s">
        <v>839</v>
      </c>
      <c r="B329" s="3">
        <v>41673</v>
      </c>
      <c r="C329" s="2" t="s">
        <v>704</v>
      </c>
      <c r="D329" s="2" t="s">
        <v>705</v>
      </c>
      <c r="E329" s="2" t="s">
        <v>27</v>
      </c>
      <c r="F329" s="2" t="s">
        <v>27</v>
      </c>
      <c r="G329" s="2" t="s">
        <v>40</v>
      </c>
      <c r="H329" s="2" t="s">
        <v>112</v>
      </c>
      <c r="I329" s="2" t="s">
        <v>30</v>
      </c>
      <c r="J329" s="2" t="s">
        <v>31</v>
      </c>
      <c r="K329" s="2" t="s">
        <v>118</v>
      </c>
      <c r="L329" s="2" t="s">
        <v>119</v>
      </c>
      <c r="M329" s="3">
        <v>41681</v>
      </c>
      <c r="N329" s="4">
        <v>306.88900000000001</v>
      </c>
      <c r="O329" s="4">
        <v>494.98900000000003</v>
      </c>
      <c r="P329" s="5">
        <f t="shared" si="25"/>
        <v>0.61292519445141413</v>
      </c>
      <c r="Q329" s="5">
        <v>0.08</v>
      </c>
      <c r="R329" s="6">
        <f t="shared" si="26"/>
        <v>534.58812000000012</v>
      </c>
      <c r="S329" s="7">
        <v>41</v>
      </c>
      <c r="T329" s="8">
        <f t="shared" si="27"/>
        <v>21918.112920000003</v>
      </c>
      <c r="U329" s="5">
        <v>0.09</v>
      </c>
      <c r="V329" s="9">
        <f t="shared" si="28"/>
        <v>1972.6301628000001</v>
      </c>
      <c r="W329" s="4">
        <v>49.05</v>
      </c>
      <c r="X329" s="4">
        <f t="shared" si="29"/>
        <v>19994.532757200002</v>
      </c>
      <c r="Y329" s="58"/>
      <c r="AA329" t="b">
        <f>AND('Sales Filter'!H329= "BOBBY CHAVEZ", YEAR('Sales Filter'!B329 ) = 2015)</f>
        <v>0</v>
      </c>
    </row>
    <row r="330" spans="1:27" ht="14.5">
      <c r="A330" s="18" t="s">
        <v>840</v>
      </c>
      <c r="B330" s="19">
        <v>41677</v>
      </c>
      <c r="C330" s="18" t="s">
        <v>841</v>
      </c>
      <c r="D330" s="18" t="s">
        <v>842</v>
      </c>
      <c r="E330" s="18" t="s">
        <v>27</v>
      </c>
      <c r="F330" s="18" t="s">
        <v>27</v>
      </c>
      <c r="G330" s="18" t="s">
        <v>28</v>
      </c>
      <c r="H330" s="18" t="s">
        <v>29</v>
      </c>
      <c r="I330" s="18" t="s">
        <v>42</v>
      </c>
      <c r="J330" s="18" t="s">
        <v>35</v>
      </c>
      <c r="K330" s="18" t="s">
        <v>54</v>
      </c>
      <c r="L330" s="18" t="s">
        <v>33</v>
      </c>
      <c r="M330" s="19">
        <v>41688</v>
      </c>
      <c r="N330" s="20">
        <v>2.4859999999999998</v>
      </c>
      <c r="O330" s="20">
        <v>3.9380000000000006</v>
      </c>
      <c r="P330" s="21">
        <f t="shared" si="25"/>
        <v>0.58407079646017734</v>
      </c>
      <c r="Q330" s="21">
        <v>0.08</v>
      </c>
      <c r="R330" s="22">
        <f t="shared" si="26"/>
        <v>4.2530400000000013</v>
      </c>
      <c r="S330" s="23">
        <v>44</v>
      </c>
      <c r="T330" s="24">
        <f t="shared" si="27"/>
        <v>187.13376000000005</v>
      </c>
      <c r="U330" s="21">
        <v>0.02</v>
      </c>
      <c r="V330" s="25">
        <f t="shared" si="28"/>
        <v>3.7426752000000012</v>
      </c>
      <c r="W330" s="20">
        <v>5.52</v>
      </c>
      <c r="X330" s="20">
        <f t="shared" si="29"/>
        <v>188.91108480000005</v>
      </c>
      <c r="Y330" s="60"/>
      <c r="AA330" t="b">
        <f>AND('Sales Filter'!H330= "BOBBY CHAVEZ", YEAR('Sales Filter'!B330 ) = 2015)</f>
        <v>0</v>
      </c>
    </row>
    <row r="331" spans="1:27" ht="14.5">
      <c r="A331" s="2" t="s">
        <v>843</v>
      </c>
      <c r="B331" s="3">
        <v>41678</v>
      </c>
      <c r="C331" s="2" t="s">
        <v>844</v>
      </c>
      <c r="D331" s="2" t="s">
        <v>845</v>
      </c>
      <c r="E331" s="2" t="s">
        <v>48</v>
      </c>
      <c r="F331" s="2" t="s">
        <v>49</v>
      </c>
      <c r="G331" s="2" t="s">
        <v>40</v>
      </c>
      <c r="H331" s="2" t="s">
        <v>50</v>
      </c>
      <c r="I331" s="2" t="s">
        <v>60</v>
      </c>
      <c r="J331" s="2" t="s">
        <v>31</v>
      </c>
      <c r="K331" s="2" t="s">
        <v>52</v>
      </c>
      <c r="L331" s="2" t="s">
        <v>33</v>
      </c>
      <c r="M331" s="3">
        <v>41686</v>
      </c>
      <c r="N331" s="4">
        <v>9.7020000000000017</v>
      </c>
      <c r="O331" s="4">
        <v>23.088999999999999</v>
      </c>
      <c r="P331" s="5">
        <f t="shared" si="25"/>
        <v>1.3798185941043077</v>
      </c>
      <c r="Q331" s="5">
        <v>0.08</v>
      </c>
      <c r="R331" s="6">
        <f t="shared" si="26"/>
        <v>24.936119999999999</v>
      </c>
      <c r="S331" s="7">
        <v>44</v>
      </c>
      <c r="T331" s="8">
        <f t="shared" si="27"/>
        <v>1097.1892800000001</v>
      </c>
      <c r="U331" s="5">
        <v>0.08</v>
      </c>
      <c r="V331" s="9">
        <f t="shared" si="28"/>
        <v>87.775142400000007</v>
      </c>
      <c r="W331" s="4">
        <v>4.8599999999999994</v>
      </c>
      <c r="X331" s="4">
        <f t="shared" si="29"/>
        <v>1014.2741376</v>
      </c>
      <c r="Y331" s="58"/>
      <c r="AA331" t="b">
        <f>AND('Sales Filter'!H331= "BOBBY CHAVEZ", YEAR('Sales Filter'!B331 ) = 2015)</f>
        <v>0</v>
      </c>
    </row>
    <row r="332" spans="1:27" ht="14.5">
      <c r="A332" s="2" t="s">
        <v>846</v>
      </c>
      <c r="B332" s="3">
        <v>41678</v>
      </c>
      <c r="C332" s="2" t="s">
        <v>847</v>
      </c>
      <c r="D332" s="2" t="s">
        <v>848</v>
      </c>
      <c r="E332" s="2" t="s">
        <v>27</v>
      </c>
      <c r="F332" s="2" t="s">
        <v>27</v>
      </c>
      <c r="G332" s="2" t="s">
        <v>58</v>
      </c>
      <c r="H332" s="2" t="s">
        <v>327</v>
      </c>
      <c r="I332" s="2" t="s">
        <v>42</v>
      </c>
      <c r="J332" s="2" t="s">
        <v>35</v>
      </c>
      <c r="K332" s="2" t="s">
        <v>54</v>
      </c>
      <c r="L332" s="2" t="s">
        <v>43</v>
      </c>
      <c r="M332" s="3">
        <v>41687</v>
      </c>
      <c r="N332" s="4">
        <v>57.277000000000008</v>
      </c>
      <c r="O332" s="4">
        <v>92.378000000000014</v>
      </c>
      <c r="P332" s="5">
        <f t="shared" si="25"/>
        <v>0.61282888419435377</v>
      </c>
      <c r="Q332" s="5">
        <v>0.08</v>
      </c>
      <c r="R332" s="6">
        <f t="shared" si="26"/>
        <v>99.76824000000002</v>
      </c>
      <c r="S332" s="7">
        <v>11</v>
      </c>
      <c r="T332" s="8">
        <f t="shared" si="27"/>
        <v>1097.4506400000002</v>
      </c>
      <c r="U332" s="5">
        <v>6.0000000000000005E-2</v>
      </c>
      <c r="V332" s="9">
        <f t="shared" si="28"/>
        <v>65.847038400000017</v>
      </c>
      <c r="W332" s="4">
        <v>5.0599999999999996</v>
      </c>
      <c r="X332" s="4">
        <f t="shared" si="29"/>
        <v>1036.6636016000002</v>
      </c>
      <c r="Y332" s="58"/>
      <c r="AA332" t="b">
        <f>AND('Sales Filter'!H332= "BOBBY CHAVEZ", YEAR('Sales Filter'!B332 ) = 2015)</f>
        <v>0</v>
      </c>
    </row>
    <row r="333" spans="1:27" ht="14.5">
      <c r="A333" s="10" t="s">
        <v>849</v>
      </c>
      <c r="B333" s="11">
        <v>41680</v>
      </c>
      <c r="C333" s="10" t="s">
        <v>850</v>
      </c>
      <c r="D333" s="10" t="s">
        <v>851</v>
      </c>
      <c r="E333" s="10" t="s">
        <v>27</v>
      </c>
      <c r="F333" s="10" t="s">
        <v>27</v>
      </c>
      <c r="G333" s="10" t="s">
        <v>79</v>
      </c>
      <c r="H333" s="10" t="s">
        <v>112</v>
      </c>
      <c r="I333" s="10" t="s">
        <v>117</v>
      </c>
      <c r="J333" s="10" t="s">
        <v>31</v>
      </c>
      <c r="K333" s="10" t="s">
        <v>94</v>
      </c>
      <c r="L333" s="10" t="s">
        <v>33</v>
      </c>
      <c r="M333" s="11">
        <v>41688</v>
      </c>
      <c r="N333" s="12">
        <v>237.60000000000002</v>
      </c>
      <c r="O333" s="12">
        <v>494.98900000000003</v>
      </c>
      <c r="P333" s="13">
        <f t="shared" si="25"/>
        <v>1.0832870370370369</v>
      </c>
      <c r="Q333" s="13">
        <v>0.08</v>
      </c>
      <c r="R333" s="14">
        <f t="shared" si="26"/>
        <v>534.58812000000012</v>
      </c>
      <c r="S333" s="15">
        <v>7</v>
      </c>
      <c r="T333" s="16">
        <f t="shared" si="27"/>
        <v>3742.1168400000006</v>
      </c>
      <c r="U333" s="13">
        <v>0.03</v>
      </c>
      <c r="V333" s="17">
        <f t="shared" si="28"/>
        <v>112.26350520000001</v>
      </c>
      <c r="W333" s="12">
        <v>24.54</v>
      </c>
      <c r="X333" s="12">
        <f t="shared" si="29"/>
        <v>3654.3933348000005</v>
      </c>
      <c r="Y333" s="59"/>
      <c r="AA333" t="b">
        <f>AND('Sales Filter'!H333= "BOBBY CHAVEZ", YEAR('Sales Filter'!B333 ) = 2015)</f>
        <v>0</v>
      </c>
    </row>
    <row r="334" spans="1:27" ht="14.5">
      <c r="A334" s="2" t="s">
        <v>852</v>
      </c>
      <c r="B334" s="3">
        <v>41681</v>
      </c>
      <c r="C334" s="2" t="s">
        <v>444</v>
      </c>
      <c r="D334" s="2" t="s">
        <v>445</v>
      </c>
      <c r="E334" s="2" t="s">
        <v>27</v>
      </c>
      <c r="F334" s="2" t="s">
        <v>27</v>
      </c>
      <c r="G334" s="2" t="s">
        <v>58</v>
      </c>
      <c r="H334" s="2" t="s">
        <v>242</v>
      </c>
      <c r="I334" s="2" t="s">
        <v>117</v>
      </c>
      <c r="J334" s="2" t="s">
        <v>35</v>
      </c>
      <c r="K334" s="2" t="s">
        <v>36</v>
      </c>
      <c r="L334" s="2" t="s">
        <v>33</v>
      </c>
      <c r="M334" s="3">
        <v>41688</v>
      </c>
      <c r="N334" s="4">
        <v>2.3760000000000003</v>
      </c>
      <c r="O334" s="4">
        <v>4.2350000000000003</v>
      </c>
      <c r="P334" s="5">
        <f t="shared" si="25"/>
        <v>0.78240740740740733</v>
      </c>
      <c r="Q334" s="5">
        <v>0.08</v>
      </c>
      <c r="R334" s="6">
        <f t="shared" si="26"/>
        <v>4.5738000000000003</v>
      </c>
      <c r="S334" s="7">
        <v>33</v>
      </c>
      <c r="T334" s="8">
        <f t="shared" si="27"/>
        <v>150.93540000000002</v>
      </c>
      <c r="U334" s="5">
        <v>9.9999999999999992E-2</v>
      </c>
      <c r="V334" s="9">
        <f t="shared" si="28"/>
        <v>15.093540000000001</v>
      </c>
      <c r="W334" s="4">
        <v>0.75</v>
      </c>
      <c r="X334" s="4">
        <f t="shared" si="29"/>
        <v>136.59186000000003</v>
      </c>
      <c r="Y334" s="58"/>
      <c r="AA334" t="b">
        <f>AND('Sales Filter'!H334= "BOBBY CHAVEZ", YEAR('Sales Filter'!B334 ) = 2015)</f>
        <v>0</v>
      </c>
    </row>
    <row r="335" spans="1:27" ht="14.5">
      <c r="A335" s="2" t="s">
        <v>853</v>
      </c>
      <c r="B335" s="3">
        <v>41683</v>
      </c>
      <c r="C335" s="2" t="s">
        <v>145</v>
      </c>
      <c r="D335" s="2" t="s">
        <v>146</v>
      </c>
      <c r="E335" s="2" t="s">
        <v>48</v>
      </c>
      <c r="F335" s="2" t="s">
        <v>49</v>
      </c>
      <c r="G335" s="2" t="s">
        <v>79</v>
      </c>
      <c r="H335" s="2" t="s">
        <v>50</v>
      </c>
      <c r="I335" s="2" t="s">
        <v>30</v>
      </c>
      <c r="J335" s="2" t="s">
        <v>35</v>
      </c>
      <c r="K335" s="2" t="s">
        <v>36</v>
      </c>
      <c r="L335" s="2" t="s">
        <v>33</v>
      </c>
      <c r="M335" s="3">
        <v>41691</v>
      </c>
      <c r="N335" s="4">
        <v>1.2649999999999999</v>
      </c>
      <c r="O335" s="4">
        <v>2.9370000000000003</v>
      </c>
      <c r="P335" s="5">
        <f t="shared" si="25"/>
        <v>1.321739130434783</v>
      </c>
      <c r="Q335" s="5">
        <v>0.08</v>
      </c>
      <c r="R335" s="6">
        <f t="shared" si="26"/>
        <v>3.1719600000000003</v>
      </c>
      <c r="S335" s="7">
        <v>21</v>
      </c>
      <c r="T335" s="8">
        <f t="shared" si="27"/>
        <v>66.611160000000012</v>
      </c>
      <c r="U335" s="5">
        <v>0.04</v>
      </c>
      <c r="V335" s="9">
        <f t="shared" si="28"/>
        <v>2.6644464000000005</v>
      </c>
      <c r="W335" s="4">
        <v>0.91</v>
      </c>
      <c r="X335" s="4">
        <f t="shared" si="29"/>
        <v>64.856713600000006</v>
      </c>
      <c r="Y335" s="58"/>
      <c r="AA335" t="b">
        <f>AND('Sales Filter'!H335= "BOBBY CHAVEZ", YEAR('Sales Filter'!B335 ) = 2015)</f>
        <v>0</v>
      </c>
    </row>
    <row r="336" spans="1:27" ht="14.5">
      <c r="A336" s="2" t="s">
        <v>854</v>
      </c>
      <c r="B336" s="3">
        <v>41683</v>
      </c>
      <c r="C336" s="2" t="s">
        <v>855</v>
      </c>
      <c r="D336" s="2" t="s">
        <v>856</v>
      </c>
      <c r="E336" s="2" t="s">
        <v>27</v>
      </c>
      <c r="F336" s="2" t="s">
        <v>27</v>
      </c>
      <c r="G336" s="2" t="s">
        <v>28</v>
      </c>
      <c r="H336" s="2" t="s">
        <v>29</v>
      </c>
      <c r="I336" s="2" t="s">
        <v>42</v>
      </c>
      <c r="J336" s="2" t="s">
        <v>35</v>
      </c>
      <c r="K336" s="2" t="s">
        <v>36</v>
      </c>
      <c r="L336" s="2" t="s">
        <v>43</v>
      </c>
      <c r="M336" s="3">
        <v>41695</v>
      </c>
      <c r="N336" s="4">
        <v>1.7270000000000003</v>
      </c>
      <c r="O336" s="4">
        <v>3.6080000000000001</v>
      </c>
      <c r="P336" s="5">
        <f t="shared" si="25"/>
        <v>1.0891719745222928</v>
      </c>
      <c r="Q336" s="5">
        <v>0.08</v>
      </c>
      <c r="R336" s="6">
        <f t="shared" si="26"/>
        <v>3.8966400000000005</v>
      </c>
      <c r="S336" s="7">
        <v>46</v>
      </c>
      <c r="T336" s="8">
        <f t="shared" si="27"/>
        <v>179.24544000000003</v>
      </c>
      <c r="U336" s="5">
        <v>0.01</v>
      </c>
      <c r="V336" s="9">
        <f t="shared" si="28"/>
        <v>1.7924544000000004</v>
      </c>
      <c r="W336" s="4">
        <v>1.03</v>
      </c>
      <c r="X336" s="4">
        <f t="shared" si="29"/>
        <v>178.48298560000003</v>
      </c>
      <c r="Y336" s="58"/>
      <c r="AA336" t="b">
        <f>AND('Sales Filter'!H336= "BOBBY CHAVEZ", YEAR('Sales Filter'!B336 ) = 2015)</f>
        <v>0</v>
      </c>
    </row>
    <row r="337" spans="1:27" ht="14.5">
      <c r="A337" s="2" t="s">
        <v>857</v>
      </c>
      <c r="B337" s="3">
        <v>41684</v>
      </c>
      <c r="C337" s="2" t="s">
        <v>858</v>
      </c>
      <c r="D337" s="2" t="s">
        <v>859</v>
      </c>
      <c r="E337" s="2" t="s">
        <v>48</v>
      </c>
      <c r="F337" s="2" t="s">
        <v>49</v>
      </c>
      <c r="G337" s="2" t="s">
        <v>28</v>
      </c>
      <c r="H337" s="2" t="s">
        <v>70</v>
      </c>
      <c r="I337" s="2" t="s">
        <v>117</v>
      </c>
      <c r="J337" s="2" t="s">
        <v>31</v>
      </c>
      <c r="K337" s="2" t="s">
        <v>52</v>
      </c>
      <c r="L337" s="2" t="s">
        <v>33</v>
      </c>
      <c r="M337" s="3">
        <v>41693</v>
      </c>
      <c r="N337" s="4">
        <v>9.7020000000000017</v>
      </c>
      <c r="O337" s="4">
        <v>23.088999999999999</v>
      </c>
      <c r="P337" s="5">
        <f t="shared" si="25"/>
        <v>1.3798185941043077</v>
      </c>
      <c r="Q337" s="5">
        <v>0.08</v>
      </c>
      <c r="R337" s="6">
        <f t="shared" si="26"/>
        <v>24.936119999999999</v>
      </c>
      <c r="S337" s="7">
        <v>26</v>
      </c>
      <c r="T337" s="8">
        <f t="shared" si="27"/>
        <v>648.33911999999998</v>
      </c>
      <c r="U337" s="5">
        <v>0.02</v>
      </c>
      <c r="V337" s="9">
        <f t="shared" si="28"/>
        <v>12.9667824</v>
      </c>
      <c r="W337" s="4">
        <v>4.8599999999999994</v>
      </c>
      <c r="X337" s="4">
        <f t="shared" si="29"/>
        <v>640.23233760000005</v>
      </c>
      <c r="Y337" s="58"/>
      <c r="AA337" t="b">
        <f>AND('Sales Filter'!H337= "BOBBY CHAVEZ", YEAR('Sales Filter'!B337 ) = 2015)</f>
        <v>0</v>
      </c>
    </row>
    <row r="338" spans="1:27" ht="14.5">
      <c r="A338" s="2" t="s">
        <v>860</v>
      </c>
      <c r="B338" s="3">
        <v>41690</v>
      </c>
      <c r="C338" s="2" t="s">
        <v>659</v>
      </c>
      <c r="D338" s="2" t="s">
        <v>660</v>
      </c>
      <c r="E338" s="2" t="s">
        <v>27</v>
      </c>
      <c r="F338" s="2" t="s">
        <v>27</v>
      </c>
      <c r="G338" s="2" t="s">
        <v>28</v>
      </c>
      <c r="H338" s="2" t="s">
        <v>89</v>
      </c>
      <c r="I338" s="2" t="s">
        <v>60</v>
      </c>
      <c r="J338" s="2" t="s">
        <v>35</v>
      </c>
      <c r="K338" s="2" t="s">
        <v>32</v>
      </c>
      <c r="L338" s="2" t="s">
        <v>33</v>
      </c>
      <c r="M338" s="3">
        <v>41698</v>
      </c>
      <c r="N338" s="4">
        <v>4.6090000000000009</v>
      </c>
      <c r="O338" s="4">
        <v>11.253000000000002</v>
      </c>
      <c r="P338" s="5">
        <f t="shared" si="25"/>
        <v>1.4415274463007159</v>
      </c>
      <c r="Q338" s="5">
        <v>0.08</v>
      </c>
      <c r="R338" s="6">
        <f t="shared" si="26"/>
        <v>12.153240000000002</v>
      </c>
      <c r="S338" s="7">
        <v>11</v>
      </c>
      <c r="T338" s="8">
        <f t="shared" si="27"/>
        <v>133.68564000000003</v>
      </c>
      <c r="U338" s="5">
        <v>0.08</v>
      </c>
      <c r="V338" s="9">
        <f t="shared" si="28"/>
        <v>10.694851200000002</v>
      </c>
      <c r="W338" s="4">
        <v>4.7299999999999995</v>
      </c>
      <c r="X338" s="4">
        <f t="shared" si="29"/>
        <v>127.72078880000004</v>
      </c>
      <c r="Y338" s="58"/>
      <c r="AA338" t="b">
        <f>AND('Sales Filter'!H338= "BOBBY CHAVEZ", YEAR('Sales Filter'!B338 ) = 2015)</f>
        <v>0</v>
      </c>
    </row>
    <row r="339" spans="1:27" ht="14.5">
      <c r="A339" s="2" t="s">
        <v>861</v>
      </c>
      <c r="B339" s="3">
        <v>41690</v>
      </c>
      <c r="C339" s="2" t="s">
        <v>862</v>
      </c>
      <c r="D339" s="2" t="s">
        <v>863</v>
      </c>
      <c r="E339" s="2" t="s">
        <v>48</v>
      </c>
      <c r="F339" s="2" t="s">
        <v>49</v>
      </c>
      <c r="G339" s="2" t="s">
        <v>58</v>
      </c>
      <c r="H339" s="2" t="s">
        <v>70</v>
      </c>
      <c r="I339" s="2" t="s">
        <v>117</v>
      </c>
      <c r="J339" s="2" t="s">
        <v>35</v>
      </c>
      <c r="K339" s="2" t="s">
        <v>36</v>
      </c>
      <c r="L339" s="2" t="s">
        <v>33</v>
      </c>
      <c r="M339" s="3">
        <v>41698</v>
      </c>
      <c r="N339" s="4">
        <v>1.0230000000000001</v>
      </c>
      <c r="O339" s="4">
        <v>1.6280000000000001</v>
      </c>
      <c r="P339" s="5">
        <f t="shared" si="25"/>
        <v>0.59139784946236551</v>
      </c>
      <c r="Q339" s="5">
        <v>0.08</v>
      </c>
      <c r="R339" s="6">
        <f t="shared" si="26"/>
        <v>1.7582400000000002</v>
      </c>
      <c r="S339" s="7">
        <v>48</v>
      </c>
      <c r="T339" s="8">
        <f t="shared" si="27"/>
        <v>84.395520000000005</v>
      </c>
      <c r="U339" s="5">
        <v>0.01</v>
      </c>
      <c r="V339" s="9">
        <f t="shared" si="28"/>
        <v>0.84395520000000002</v>
      </c>
      <c r="W339" s="4">
        <v>0.75</v>
      </c>
      <c r="X339" s="4">
        <f t="shared" si="29"/>
        <v>84.301564800000008</v>
      </c>
      <c r="Y339" s="58"/>
      <c r="AA339" t="b">
        <f>AND('Sales Filter'!H339= "BOBBY CHAVEZ", YEAR('Sales Filter'!B339 ) = 2015)</f>
        <v>0</v>
      </c>
    </row>
    <row r="340" spans="1:27" ht="14.5">
      <c r="A340" s="2" t="s">
        <v>864</v>
      </c>
      <c r="B340" s="3">
        <v>41690</v>
      </c>
      <c r="C340" s="2" t="s">
        <v>608</v>
      </c>
      <c r="D340" s="2" t="s">
        <v>609</v>
      </c>
      <c r="E340" s="2" t="s">
        <v>27</v>
      </c>
      <c r="F340" s="2" t="s">
        <v>27</v>
      </c>
      <c r="G340" s="2" t="s">
        <v>28</v>
      </c>
      <c r="H340" s="2" t="s">
        <v>112</v>
      </c>
      <c r="I340" s="2" t="s">
        <v>117</v>
      </c>
      <c r="J340" s="2" t="s">
        <v>35</v>
      </c>
      <c r="K340" s="2" t="s">
        <v>54</v>
      </c>
      <c r="L340" s="2" t="s">
        <v>33</v>
      </c>
      <c r="M340" s="3">
        <v>41698</v>
      </c>
      <c r="N340" s="4">
        <v>23.716000000000001</v>
      </c>
      <c r="O340" s="4">
        <v>39.533999999999999</v>
      </c>
      <c r="P340" s="5">
        <f t="shared" si="25"/>
        <v>0.66697588126159546</v>
      </c>
      <c r="Q340" s="5">
        <v>0.08</v>
      </c>
      <c r="R340" s="6">
        <f t="shared" si="26"/>
        <v>42.696719999999999</v>
      </c>
      <c r="S340" s="7">
        <v>15</v>
      </c>
      <c r="T340" s="8">
        <f t="shared" si="27"/>
        <v>640.45079999999996</v>
      </c>
      <c r="U340" s="5">
        <v>0.04</v>
      </c>
      <c r="V340" s="9">
        <f t="shared" si="28"/>
        <v>25.618031999999999</v>
      </c>
      <c r="W340" s="4">
        <v>6.71</v>
      </c>
      <c r="X340" s="4">
        <f t="shared" si="29"/>
        <v>621.54276800000002</v>
      </c>
      <c r="Y340" s="58"/>
      <c r="AA340" t="b">
        <f>AND('Sales Filter'!H340= "BOBBY CHAVEZ", YEAR('Sales Filter'!B340 ) = 2015)</f>
        <v>0</v>
      </c>
    </row>
    <row r="341" spans="1:27" ht="14.5">
      <c r="A341" s="2" t="s">
        <v>865</v>
      </c>
      <c r="B341" s="3">
        <v>41691</v>
      </c>
      <c r="C341" s="2" t="s">
        <v>866</v>
      </c>
      <c r="D341" s="2" t="s">
        <v>867</v>
      </c>
      <c r="E341" s="2" t="s">
        <v>48</v>
      </c>
      <c r="F341" s="2" t="s">
        <v>49</v>
      </c>
      <c r="G341" s="2" t="s">
        <v>40</v>
      </c>
      <c r="H341" s="2" t="s">
        <v>70</v>
      </c>
      <c r="I341" s="2" t="s">
        <v>30</v>
      </c>
      <c r="J341" s="2" t="s">
        <v>31</v>
      </c>
      <c r="K341" s="2" t="s">
        <v>54</v>
      </c>
      <c r="L341" s="2" t="s">
        <v>33</v>
      </c>
      <c r="M341" s="3">
        <v>41701</v>
      </c>
      <c r="N341" s="4">
        <v>46.321000000000005</v>
      </c>
      <c r="O341" s="4">
        <v>89.078000000000017</v>
      </c>
      <c r="P341" s="5">
        <f t="shared" si="25"/>
        <v>0.92305865590121128</v>
      </c>
      <c r="Q341" s="5">
        <v>0.08</v>
      </c>
      <c r="R341" s="6">
        <f t="shared" si="26"/>
        <v>96.204240000000027</v>
      </c>
      <c r="S341" s="7">
        <v>47</v>
      </c>
      <c r="T341" s="8">
        <f t="shared" si="27"/>
        <v>4521.5992800000013</v>
      </c>
      <c r="U341" s="5">
        <v>0.01</v>
      </c>
      <c r="V341" s="9">
        <f t="shared" si="28"/>
        <v>45.215992800000016</v>
      </c>
      <c r="W341" s="4">
        <v>7.2299999999999995</v>
      </c>
      <c r="X341" s="4">
        <f t="shared" si="29"/>
        <v>4483.6132872000007</v>
      </c>
      <c r="Y341" s="58"/>
      <c r="AA341" t="b">
        <f>AND('Sales Filter'!H341= "BOBBY CHAVEZ", YEAR('Sales Filter'!B341 ) = 2015)</f>
        <v>0</v>
      </c>
    </row>
    <row r="342" spans="1:27" ht="14.5">
      <c r="A342" s="2" t="s">
        <v>868</v>
      </c>
      <c r="B342" s="3">
        <v>41692</v>
      </c>
      <c r="C342" s="2" t="s">
        <v>869</v>
      </c>
      <c r="D342" s="2" t="s">
        <v>870</v>
      </c>
      <c r="E342" s="2" t="s">
        <v>27</v>
      </c>
      <c r="F342" s="2" t="s">
        <v>27</v>
      </c>
      <c r="G342" s="2" t="s">
        <v>40</v>
      </c>
      <c r="H342" s="2" t="s">
        <v>112</v>
      </c>
      <c r="I342" s="2" t="s">
        <v>60</v>
      </c>
      <c r="J342" s="2" t="s">
        <v>35</v>
      </c>
      <c r="K342" s="2" t="s">
        <v>54</v>
      </c>
      <c r="L342" s="2" t="s">
        <v>33</v>
      </c>
      <c r="M342" s="3">
        <v>41700</v>
      </c>
      <c r="N342" s="4">
        <v>3.0140000000000007</v>
      </c>
      <c r="O342" s="4">
        <v>4.9390000000000009</v>
      </c>
      <c r="P342" s="5">
        <f t="shared" si="25"/>
        <v>0.63868613138686126</v>
      </c>
      <c r="Q342" s="5">
        <v>0.08</v>
      </c>
      <c r="R342" s="6">
        <f t="shared" si="26"/>
        <v>5.3341200000000013</v>
      </c>
      <c r="S342" s="7">
        <v>8</v>
      </c>
      <c r="T342" s="8">
        <f t="shared" si="27"/>
        <v>42.67296000000001</v>
      </c>
      <c r="U342" s="5">
        <v>0.04</v>
      </c>
      <c r="V342" s="9">
        <f t="shared" si="28"/>
        <v>1.7069184000000004</v>
      </c>
      <c r="W342" s="4">
        <v>1.54</v>
      </c>
      <c r="X342" s="4">
        <f t="shared" si="29"/>
        <v>42.50604160000001</v>
      </c>
      <c r="Y342" s="58"/>
      <c r="AA342" t="b">
        <f>AND('Sales Filter'!H342= "BOBBY CHAVEZ", YEAR('Sales Filter'!B342 ) = 2015)</f>
        <v>0</v>
      </c>
    </row>
    <row r="343" spans="1:27" ht="14.5">
      <c r="A343" s="2" t="s">
        <v>871</v>
      </c>
      <c r="B343" s="3">
        <v>41692</v>
      </c>
      <c r="C343" s="2" t="s">
        <v>872</v>
      </c>
      <c r="D343" s="2" t="s">
        <v>873</v>
      </c>
      <c r="E343" s="2" t="s">
        <v>27</v>
      </c>
      <c r="F343" s="2" t="s">
        <v>27</v>
      </c>
      <c r="G343" s="2" t="s">
        <v>40</v>
      </c>
      <c r="H343" s="2" t="s">
        <v>103</v>
      </c>
      <c r="I343" s="2" t="s">
        <v>51</v>
      </c>
      <c r="J343" s="2" t="s">
        <v>35</v>
      </c>
      <c r="K343" s="2" t="s">
        <v>36</v>
      </c>
      <c r="L343" s="2" t="s">
        <v>33</v>
      </c>
      <c r="M343" s="3">
        <v>41701</v>
      </c>
      <c r="N343" s="4">
        <v>2.7720000000000002</v>
      </c>
      <c r="O343" s="4">
        <v>4.4000000000000004</v>
      </c>
      <c r="P343" s="5">
        <f t="shared" si="25"/>
        <v>0.58730158730158732</v>
      </c>
      <c r="Q343" s="5">
        <v>0.08</v>
      </c>
      <c r="R343" s="6">
        <f t="shared" si="26"/>
        <v>4.7520000000000007</v>
      </c>
      <c r="S343" s="7">
        <v>35</v>
      </c>
      <c r="T343" s="8">
        <f t="shared" si="27"/>
        <v>166.32000000000002</v>
      </c>
      <c r="U343" s="5">
        <v>0.09</v>
      </c>
      <c r="V343" s="9">
        <f t="shared" si="28"/>
        <v>14.968800000000002</v>
      </c>
      <c r="W343" s="4">
        <v>1.35</v>
      </c>
      <c r="X343" s="4">
        <f t="shared" si="29"/>
        <v>152.7012</v>
      </c>
      <c r="Y343" s="58"/>
      <c r="AA343" t="b">
        <f>AND('Sales Filter'!H343= "BOBBY CHAVEZ", YEAR('Sales Filter'!B343 ) = 2015)</f>
        <v>0</v>
      </c>
    </row>
    <row r="344" spans="1:27" ht="14.5">
      <c r="A344" s="2" t="s">
        <v>874</v>
      </c>
      <c r="B344" s="3">
        <v>41693</v>
      </c>
      <c r="C344" s="2" t="s">
        <v>875</v>
      </c>
      <c r="D344" s="2" t="s">
        <v>876</v>
      </c>
      <c r="E344" s="2" t="s">
        <v>48</v>
      </c>
      <c r="F344" s="2" t="s">
        <v>49</v>
      </c>
      <c r="G344" s="2" t="s">
        <v>40</v>
      </c>
      <c r="H344" s="2" t="s">
        <v>50</v>
      </c>
      <c r="I344" s="2" t="s">
        <v>51</v>
      </c>
      <c r="J344" s="2" t="s">
        <v>35</v>
      </c>
      <c r="K344" s="2" t="s">
        <v>36</v>
      </c>
      <c r="L344" s="2" t="s">
        <v>33</v>
      </c>
      <c r="M344" s="3">
        <v>41701</v>
      </c>
      <c r="N344" s="4">
        <v>1.7270000000000003</v>
      </c>
      <c r="O344" s="4">
        <v>3.6080000000000001</v>
      </c>
      <c r="P344" s="5">
        <f t="shared" si="25"/>
        <v>1.0891719745222928</v>
      </c>
      <c r="Q344" s="5">
        <v>0.08</v>
      </c>
      <c r="R344" s="6">
        <f t="shared" si="26"/>
        <v>3.8966400000000005</v>
      </c>
      <c r="S344" s="7">
        <v>28</v>
      </c>
      <c r="T344" s="8">
        <f t="shared" si="27"/>
        <v>109.10592000000001</v>
      </c>
      <c r="U344" s="5">
        <v>0.09</v>
      </c>
      <c r="V344" s="9">
        <f t="shared" si="28"/>
        <v>9.8195328000000011</v>
      </c>
      <c r="W344" s="4">
        <v>1.03</v>
      </c>
      <c r="X344" s="4">
        <f t="shared" si="29"/>
        <v>100.31638720000001</v>
      </c>
      <c r="Y344" s="58"/>
      <c r="AA344" t="b">
        <f>AND('Sales Filter'!H344= "BOBBY CHAVEZ", YEAR('Sales Filter'!B344 ) = 2015)</f>
        <v>0</v>
      </c>
    </row>
    <row r="345" spans="1:27" ht="14.5">
      <c r="A345" s="2" t="s">
        <v>877</v>
      </c>
      <c r="B345" s="3">
        <v>41693</v>
      </c>
      <c r="C345" s="2" t="s">
        <v>749</v>
      </c>
      <c r="D345" s="2" t="s">
        <v>750</v>
      </c>
      <c r="E345" s="2" t="s">
        <v>27</v>
      </c>
      <c r="F345" s="2" t="s">
        <v>27</v>
      </c>
      <c r="G345" s="2" t="s">
        <v>79</v>
      </c>
      <c r="H345" s="2" t="s">
        <v>327</v>
      </c>
      <c r="I345" s="2" t="s">
        <v>60</v>
      </c>
      <c r="J345" s="2" t="s">
        <v>35</v>
      </c>
      <c r="K345" s="2" t="s">
        <v>36</v>
      </c>
      <c r="L345" s="2" t="s">
        <v>33</v>
      </c>
      <c r="M345" s="3">
        <v>41702</v>
      </c>
      <c r="N345" s="4">
        <v>3.8170000000000006</v>
      </c>
      <c r="O345" s="4">
        <v>7.3479999999999999</v>
      </c>
      <c r="P345" s="5">
        <f t="shared" si="25"/>
        <v>0.92507204610950977</v>
      </c>
      <c r="Q345" s="5">
        <v>0.08</v>
      </c>
      <c r="R345" s="6">
        <f t="shared" si="26"/>
        <v>7.9358400000000007</v>
      </c>
      <c r="S345" s="7">
        <v>35</v>
      </c>
      <c r="T345" s="8">
        <f t="shared" si="27"/>
        <v>277.75440000000003</v>
      </c>
      <c r="U345" s="5">
        <v>0.04</v>
      </c>
      <c r="V345" s="9">
        <f t="shared" si="28"/>
        <v>11.110176000000001</v>
      </c>
      <c r="W345" s="4">
        <v>1.55</v>
      </c>
      <c r="X345" s="4">
        <f t="shared" si="29"/>
        <v>268.19422400000002</v>
      </c>
      <c r="Y345" s="58"/>
      <c r="AA345" t="b">
        <f>AND('Sales Filter'!H345= "BOBBY CHAVEZ", YEAR('Sales Filter'!B345 ) = 2015)</f>
        <v>0</v>
      </c>
    </row>
    <row r="346" spans="1:27" ht="14.5">
      <c r="A346" s="2" t="s">
        <v>878</v>
      </c>
      <c r="B346" s="3">
        <v>41696</v>
      </c>
      <c r="C346" s="2" t="s">
        <v>879</v>
      </c>
      <c r="D346" s="2" t="s">
        <v>880</v>
      </c>
      <c r="E346" s="2" t="s">
        <v>27</v>
      </c>
      <c r="F346" s="2" t="s">
        <v>27</v>
      </c>
      <c r="G346" s="2" t="s">
        <v>40</v>
      </c>
      <c r="H346" s="2" t="s">
        <v>29</v>
      </c>
      <c r="I346" s="2" t="s">
        <v>30</v>
      </c>
      <c r="J346" s="2" t="s">
        <v>35</v>
      </c>
      <c r="K346" s="2" t="s">
        <v>36</v>
      </c>
      <c r="L346" s="2" t="s">
        <v>33</v>
      </c>
      <c r="M346" s="3">
        <v>41704</v>
      </c>
      <c r="N346" s="4">
        <v>0.9900000000000001</v>
      </c>
      <c r="O346" s="4">
        <v>2.3100000000000005</v>
      </c>
      <c r="P346" s="5">
        <f t="shared" si="25"/>
        <v>1.3333333333333335</v>
      </c>
      <c r="Q346" s="5">
        <v>0.08</v>
      </c>
      <c r="R346" s="6">
        <f t="shared" si="26"/>
        <v>2.4948000000000006</v>
      </c>
      <c r="S346" s="7">
        <v>23</v>
      </c>
      <c r="T346" s="8">
        <f t="shared" si="27"/>
        <v>57.380400000000016</v>
      </c>
      <c r="U346" s="5">
        <v>0.05</v>
      </c>
      <c r="V346" s="9">
        <f t="shared" si="28"/>
        <v>2.8690200000000008</v>
      </c>
      <c r="W346" s="4">
        <v>0.75</v>
      </c>
      <c r="X346" s="4">
        <f t="shared" si="29"/>
        <v>55.261380000000017</v>
      </c>
      <c r="Y346" s="58"/>
      <c r="AA346" t="b">
        <f>AND('Sales Filter'!H346= "BOBBY CHAVEZ", YEAR('Sales Filter'!B346 ) = 2015)</f>
        <v>0</v>
      </c>
    </row>
    <row r="347" spans="1:27" ht="14.5">
      <c r="A347" s="2" t="s">
        <v>881</v>
      </c>
      <c r="B347" s="3">
        <v>41698</v>
      </c>
      <c r="C347" s="2" t="s">
        <v>210</v>
      </c>
      <c r="D347" s="2" t="s">
        <v>211</v>
      </c>
      <c r="E347" s="2" t="s">
        <v>27</v>
      </c>
      <c r="F347" s="2" t="s">
        <v>27</v>
      </c>
      <c r="G347" s="2" t="s">
        <v>79</v>
      </c>
      <c r="H347" s="2" t="s">
        <v>41</v>
      </c>
      <c r="I347" s="2" t="s">
        <v>30</v>
      </c>
      <c r="J347" s="2" t="s">
        <v>35</v>
      </c>
      <c r="K347" s="2" t="s">
        <v>54</v>
      </c>
      <c r="L347" s="2" t="s">
        <v>33</v>
      </c>
      <c r="M347" s="3">
        <v>41706</v>
      </c>
      <c r="N347" s="4">
        <v>20.218</v>
      </c>
      <c r="O347" s="4">
        <v>32.087000000000003</v>
      </c>
      <c r="P347" s="5">
        <f t="shared" si="25"/>
        <v>0.58705114254624613</v>
      </c>
      <c r="Q347" s="5">
        <v>0.08</v>
      </c>
      <c r="R347" s="6">
        <f t="shared" si="26"/>
        <v>34.653960000000005</v>
      </c>
      <c r="S347" s="7">
        <v>3</v>
      </c>
      <c r="T347" s="8">
        <f t="shared" si="27"/>
        <v>103.96188000000001</v>
      </c>
      <c r="U347" s="5">
        <v>0.03</v>
      </c>
      <c r="V347" s="9">
        <f t="shared" si="28"/>
        <v>3.1188564000000003</v>
      </c>
      <c r="W347" s="4">
        <v>6.3199999999999994</v>
      </c>
      <c r="X347" s="4">
        <f t="shared" si="29"/>
        <v>107.1630236</v>
      </c>
      <c r="Y347" s="58"/>
      <c r="AA347" t="b">
        <f>AND('Sales Filter'!H347= "BOBBY CHAVEZ", YEAR('Sales Filter'!B347 ) = 2015)</f>
        <v>0</v>
      </c>
    </row>
    <row r="348" spans="1:27" ht="14.5">
      <c r="A348" s="2" t="s">
        <v>882</v>
      </c>
      <c r="B348" s="3">
        <v>41702</v>
      </c>
      <c r="C348" s="2" t="s">
        <v>883</v>
      </c>
      <c r="D348" s="2" t="s">
        <v>884</v>
      </c>
      <c r="E348" s="2" t="s">
        <v>48</v>
      </c>
      <c r="F348" s="2" t="s">
        <v>49</v>
      </c>
      <c r="G348" s="2" t="s">
        <v>40</v>
      </c>
      <c r="H348" s="2" t="s">
        <v>50</v>
      </c>
      <c r="I348" s="2" t="s">
        <v>60</v>
      </c>
      <c r="J348" s="2" t="s">
        <v>35</v>
      </c>
      <c r="K348" s="2" t="s">
        <v>54</v>
      </c>
      <c r="L348" s="2" t="s">
        <v>33</v>
      </c>
      <c r="M348" s="3">
        <v>41710</v>
      </c>
      <c r="N348" s="4">
        <v>4.9060000000000006</v>
      </c>
      <c r="O348" s="4">
        <v>11.979000000000001</v>
      </c>
      <c r="P348" s="5">
        <f t="shared" si="25"/>
        <v>1.4417040358744393</v>
      </c>
      <c r="Q348" s="5">
        <v>0.08</v>
      </c>
      <c r="R348" s="6">
        <f t="shared" si="26"/>
        <v>12.937320000000001</v>
      </c>
      <c r="S348" s="7">
        <v>34</v>
      </c>
      <c r="T348" s="8">
        <f t="shared" si="27"/>
        <v>439.86888000000005</v>
      </c>
      <c r="U348" s="5">
        <v>0.11</v>
      </c>
      <c r="V348" s="9">
        <f t="shared" si="28"/>
        <v>48.385576800000003</v>
      </c>
      <c r="W348" s="4">
        <v>4.55</v>
      </c>
      <c r="X348" s="4">
        <f t="shared" si="29"/>
        <v>396.03330320000003</v>
      </c>
      <c r="Y348" s="58"/>
      <c r="AA348" t="b">
        <f>AND('Sales Filter'!H348= "BOBBY CHAVEZ", YEAR('Sales Filter'!B348 ) = 2015)</f>
        <v>0</v>
      </c>
    </row>
    <row r="349" spans="1:27" ht="14.5">
      <c r="A349" s="18" t="s">
        <v>885</v>
      </c>
      <c r="B349" s="19">
        <v>41706</v>
      </c>
      <c r="C349" s="18" t="s">
        <v>886</v>
      </c>
      <c r="D349" s="18" t="s">
        <v>887</v>
      </c>
      <c r="E349" s="18" t="s">
        <v>27</v>
      </c>
      <c r="F349" s="18" t="s">
        <v>27</v>
      </c>
      <c r="G349" s="18" t="s">
        <v>28</v>
      </c>
      <c r="H349" s="18" t="s">
        <v>41</v>
      </c>
      <c r="I349" s="18" t="s">
        <v>51</v>
      </c>
      <c r="J349" s="18" t="s">
        <v>35</v>
      </c>
      <c r="K349" s="18" t="s">
        <v>54</v>
      </c>
      <c r="L349" s="18" t="s">
        <v>33</v>
      </c>
      <c r="M349" s="19">
        <v>41714</v>
      </c>
      <c r="N349" s="20">
        <v>2.1339999999999999</v>
      </c>
      <c r="O349" s="20">
        <v>3.3880000000000003</v>
      </c>
      <c r="P349" s="21">
        <f t="shared" si="25"/>
        <v>0.58762886597938169</v>
      </c>
      <c r="Q349" s="21">
        <v>0.08</v>
      </c>
      <c r="R349" s="22">
        <f t="shared" si="26"/>
        <v>3.6590400000000005</v>
      </c>
      <c r="S349" s="23">
        <v>3</v>
      </c>
      <c r="T349" s="24">
        <f t="shared" si="27"/>
        <v>10.977120000000001</v>
      </c>
      <c r="U349" s="21">
        <v>0.09</v>
      </c>
      <c r="V349" s="25">
        <f t="shared" si="28"/>
        <v>0.98794080000000006</v>
      </c>
      <c r="W349" s="20">
        <v>1.04</v>
      </c>
      <c r="X349" s="20">
        <f t="shared" si="29"/>
        <v>11.029179200000002</v>
      </c>
      <c r="Y349" s="60"/>
      <c r="AA349" t="b">
        <f>AND('Sales Filter'!H349= "BOBBY CHAVEZ", YEAR('Sales Filter'!B349 ) = 2015)</f>
        <v>0</v>
      </c>
    </row>
    <row r="350" spans="1:27" ht="14.5">
      <c r="A350" s="2" t="s">
        <v>888</v>
      </c>
      <c r="B350" s="3">
        <v>41707</v>
      </c>
      <c r="C350" s="2" t="s">
        <v>410</v>
      </c>
      <c r="D350" s="2" t="s">
        <v>411</v>
      </c>
      <c r="E350" s="2" t="s">
        <v>27</v>
      </c>
      <c r="F350" s="2" t="s">
        <v>27</v>
      </c>
      <c r="G350" s="2" t="s">
        <v>28</v>
      </c>
      <c r="H350" s="2" t="s">
        <v>233</v>
      </c>
      <c r="I350" s="2" t="s">
        <v>30</v>
      </c>
      <c r="J350" s="2" t="s">
        <v>35</v>
      </c>
      <c r="K350" s="2" t="s">
        <v>54</v>
      </c>
      <c r="L350" s="2" t="s">
        <v>33</v>
      </c>
      <c r="M350" s="3">
        <v>41715</v>
      </c>
      <c r="N350" s="4">
        <v>57.244000000000007</v>
      </c>
      <c r="O350" s="4">
        <v>92.323000000000022</v>
      </c>
      <c r="P350" s="5">
        <f t="shared" si="25"/>
        <v>0.61279784780937763</v>
      </c>
      <c r="Q350" s="5">
        <v>0.08</v>
      </c>
      <c r="R350" s="6">
        <f t="shared" si="26"/>
        <v>99.708840000000023</v>
      </c>
      <c r="S350" s="7">
        <v>52</v>
      </c>
      <c r="T350" s="8">
        <f t="shared" si="27"/>
        <v>5184.8596800000014</v>
      </c>
      <c r="U350" s="5">
        <v>0.11</v>
      </c>
      <c r="V350" s="9">
        <f t="shared" si="28"/>
        <v>570.33456480000018</v>
      </c>
      <c r="W350" s="4">
        <v>20.04</v>
      </c>
      <c r="X350" s="4">
        <f t="shared" si="29"/>
        <v>4634.5651152000009</v>
      </c>
      <c r="Y350" s="58"/>
      <c r="AA350" t="b">
        <f>AND('Sales Filter'!H350= "BOBBY CHAVEZ", YEAR('Sales Filter'!B350 ) = 2015)</f>
        <v>0</v>
      </c>
    </row>
    <row r="351" spans="1:27" ht="14.5">
      <c r="A351" s="2" t="s">
        <v>889</v>
      </c>
      <c r="B351" s="3">
        <v>41708</v>
      </c>
      <c r="C351" s="2" t="s">
        <v>185</v>
      </c>
      <c r="D351" s="2" t="s">
        <v>186</v>
      </c>
      <c r="E351" s="2" t="s">
        <v>27</v>
      </c>
      <c r="F351" s="2" t="s">
        <v>27</v>
      </c>
      <c r="G351" s="2" t="s">
        <v>79</v>
      </c>
      <c r="H351" s="2" t="s">
        <v>112</v>
      </c>
      <c r="I351" s="2" t="s">
        <v>117</v>
      </c>
      <c r="J351" s="2" t="s">
        <v>31</v>
      </c>
      <c r="K351" s="2" t="s">
        <v>54</v>
      </c>
      <c r="L351" s="2" t="s">
        <v>43</v>
      </c>
      <c r="M351" s="3">
        <v>41716</v>
      </c>
      <c r="N351" s="4">
        <v>66.649000000000015</v>
      </c>
      <c r="O351" s="4">
        <v>111.07800000000002</v>
      </c>
      <c r="P351" s="5">
        <f t="shared" si="25"/>
        <v>0.66661165208780315</v>
      </c>
      <c r="Q351" s="5">
        <v>0.08</v>
      </c>
      <c r="R351" s="6">
        <f t="shared" si="26"/>
        <v>119.96424000000003</v>
      </c>
      <c r="S351" s="7">
        <v>7</v>
      </c>
      <c r="T351" s="8">
        <f t="shared" si="27"/>
        <v>839.74968000000024</v>
      </c>
      <c r="U351" s="5">
        <v>0.03</v>
      </c>
      <c r="V351" s="9">
        <f t="shared" si="28"/>
        <v>25.192490400000008</v>
      </c>
      <c r="W351" s="4">
        <v>7.2299999999999995</v>
      </c>
      <c r="X351" s="4">
        <f t="shared" si="29"/>
        <v>821.78718960000026</v>
      </c>
      <c r="Y351" s="58"/>
      <c r="AA351" t="b">
        <f>AND('Sales Filter'!H351= "BOBBY CHAVEZ", YEAR('Sales Filter'!B351 ) = 2015)</f>
        <v>0</v>
      </c>
    </row>
    <row r="352" spans="1:27" ht="14.5">
      <c r="A352" s="2" t="s">
        <v>890</v>
      </c>
      <c r="B352" s="3">
        <v>41709</v>
      </c>
      <c r="C352" s="2" t="s">
        <v>844</v>
      </c>
      <c r="D352" s="2" t="s">
        <v>845</v>
      </c>
      <c r="E352" s="2" t="s">
        <v>48</v>
      </c>
      <c r="F352" s="2" t="s">
        <v>49</v>
      </c>
      <c r="G352" s="2" t="s">
        <v>28</v>
      </c>
      <c r="H352" s="2" t="s">
        <v>50</v>
      </c>
      <c r="I352" s="2" t="s">
        <v>42</v>
      </c>
      <c r="J352" s="2" t="s">
        <v>35</v>
      </c>
      <c r="K352" s="2" t="s">
        <v>36</v>
      </c>
      <c r="L352" s="2" t="s">
        <v>33</v>
      </c>
      <c r="M352" s="3">
        <v>41716</v>
      </c>
      <c r="N352" s="4">
        <v>4.125</v>
      </c>
      <c r="O352" s="4">
        <v>7.7880000000000011</v>
      </c>
      <c r="P352" s="5">
        <f t="shared" si="25"/>
        <v>0.88800000000000023</v>
      </c>
      <c r="Q352" s="5">
        <v>0.08</v>
      </c>
      <c r="R352" s="6">
        <f t="shared" si="26"/>
        <v>8.4110400000000016</v>
      </c>
      <c r="S352" s="7">
        <v>36</v>
      </c>
      <c r="T352" s="8">
        <f t="shared" si="27"/>
        <v>302.79744000000005</v>
      </c>
      <c r="U352" s="5">
        <v>0.04</v>
      </c>
      <c r="V352" s="9">
        <f t="shared" si="28"/>
        <v>12.111897600000002</v>
      </c>
      <c r="W352" s="4">
        <v>2.4</v>
      </c>
      <c r="X352" s="4">
        <f t="shared" si="29"/>
        <v>293.08554240000001</v>
      </c>
      <c r="Y352" s="58"/>
      <c r="AA352" t="b">
        <f>AND('Sales Filter'!H352= "BOBBY CHAVEZ", YEAR('Sales Filter'!B352 ) = 2015)</f>
        <v>0</v>
      </c>
    </row>
    <row r="353" spans="1:27" ht="14.5">
      <c r="A353" s="2" t="s">
        <v>891</v>
      </c>
      <c r="B353" s="3">
        <v>41711</v>
      </c>
      <c r="C353" s="2" t="s">
        <v>260</v>
      </c>
      <c r="D353" s="2" t="s">
        <v>261</v>
      </c>
      <c r="E353" s="2" t="s">
        <v>27</v>
      </c>
      <c r="F353" s="2" t="s">
        <v>27</v>
      </c>
      <c r="G353" s="2" t="s">
        <v>40</v>
      </c>
      <c r="H353" s="2" t="s">
        <v>242</v>
      </c>
      <c r="I353" s="2" t="s">
        <v>60</v>
      </c>
      <c r="J353" s="2" t="s">
        <v>35</v>
      </c>
      <c r="K353" s="2" t="s">
        <v>54</v>
      </c>
      <c r="L353" s="2" t="s">
        <v>33</v>
      </c>
      <c r="M353" s="3">
        <v>41718</v>
      </c>
      <c r="N353" s="4">
        <v>3.8500000000000005</v>
      </c>
      <c r="O353" s="4">
        <v>6.3140000000000009</v>
      </c>
      <c r="P353" s="5">
        <f t="shared" si="25"/>
        <v>0.64</v>
      </c>
      <c r="Q353" s="5">
        <v>0.08</v>
      </c>
      <c r="R353" s="6">
        <f t="shared" si="26"/>
        <v>6.8191200000000016</v>
      </c>
      <c r="S353" s="7">
        <v>47</v>
      </c>
      <c r="T353" s="8">
        <f t="shared" si="27"/>
        <v>320.49864000000008</v>
      </c>
      <c r="U353" s="5">
        <v>0.01</v>
      </c>
      <c r="V353" s="9">
        <f t="shared" si="28"/>
        <v>3.204986400000001</v>
      </c>
      <c r="W353" s="4">
        <v>5.0599999999999996</v>
      </c>
      <c r="X353" s="4">
        <f t="shared" si="29"/>
        <v>322.35365360000009</v>
      </c>
      <c r="Y353" s="58"/>
      <c r="AA353" t="b">
        <f>AND('Sales Filter'!H353= "BOBBY CHAVEZ", YEAR('Sales Filter'!B353 ) = 2015)</f>
        <v>0</v>
      </c>
    </row>
    <row r="354" spans="1:27" ht="14.5">
      <c r="A354" s="2" t="s">
        <v>892</v>
      </c>
      <c r="B354" s="3">
        <v>41713</v>
      </c>
      <c r="C354" s="2" t="s">
        <v>893</v>
      </c>
      <c r="D354" s="2" t="s">
        <v>894</v>
      </c>
      <c r="E354" s="2" t="s">
        <v>27</v>
      </c>
      <c r="F354" s="2" t="s">
        <v>27</v>
      </c>
      <c r="G354" s="2" t="s">
        <v>79</v>
      </c>
      <c r="H354" s="2" t="s">
        <v>59</v>
      </c>
      <c r="I354" s="2" t="s">
        <v>60</v>
      </c>
      <c r="J354" s="2" t="s">
        <v>35</v>
      </c>
      <c r="K354" s="2" t="s">
        <v>36</v>
      </c>
      <c r="L354" s="2" t="s">
        <v>33</v>
      </c>
      <c r="M354" s="3">
        <v>41721</v>
      </c>
      <c r="N354" s="4">
        <v>1.1990000000000003</v>
      </c>
      <c r="O354" s="4">
        <v>2.8600000000000003</v>
      </c>
      <c r="P354" s="5">
        <f t="shared" si="25"/>
        <v>1.3853211009174309</v>
      </c>
      <c r="Q354" s="5">
        <v>0.08</v>
      </c>
      <c r="R354" s="6">
        <f t="shared" si="26"/>
        <v>3.0888000000000004</v>
      </c>
      <c r="S354" s="7">
        <v>45</v>
      </c>
      <c r="T354" s="8">
        <f t="shared" si="27"/>
        <v>138.99600000000001</v>
      </c>
      <c r="U354" s="5">
        <v>0.02</v>
      </c>
      <c r="V354" s="9">
        <f t="shared" si="28"/>
        <v>2.7799200000000002</v>
      </c>
      <c r="W354" s="4">
        <v>2.4499999999999997</v>
      </c>
      <c r="X354" s="4">
        <f t="shared" si="29"/>
        <v>138.66607999999999</v>
      </c>
      <c r="Y354" s="58"/>
      <c r="AA354" t="b">
        <f>AND('Sales Filter'!H354= "BOBBY CHAVEZ", YEAR('Sales Filter'!B354 ) = 2015)</f>
        <v>0</v>
      </c>
    </row>
    <row r="355" spans="1:27" ht="14.5">
      <c r="A355" s="2" t="s">
        <v>895</v>
      </c>
      <c r="B355" s="3">
        <v>41713</v>
      </c>
      <c r="C355" s="2" t="s">
        <v>896</v>
      </c>
      <c r="D355" s="2" t="s">
        <v>897</v>
      </c>
      <c r="E355" s="2" t="s">
        <v>27</v>
      </c>
      <c r="F355" s="2" t="s">
        <v>27</v>
      </c>
      <c r="G355" s="2" t="s">
        <v>28</v>
      </c>
      <c r="H355" s="2" t="s">
        <v>242</v>
      </c>
      <c r="I355" s="2" t="s">
        <v>51</v>
      </c>
      <c r="J355" s="2" t="s">
        <v>35</v>
      </c>
      <c r="K355" s="2" t="s">
        <v>54</v>
      </c>
      <c r="L355" s="2" t="s">
        <v>33</v>
      </c>
      <c r="M355" s="3">
        <v>41721</v>
      </c>
      <c r="N355" s="4">
        <v>9.8120000000000012</v>
      </c>
      <c r="O355" s="4">
        <v>32.713999999999999</v>
      </c>
      <c r="P355" s="5">
        <f t="shared" si="25"/>
        <v>2.3340807174887885</v>
      </c>
      <c r="Q355" s="5">
        <v>0.08</v>
      </c>
      <c r="R355" s="6">
        <f t="shared" si="26"/>
        <v>35.331119999999999</v>
      </c>
      <c r="S355" s="7">
        <v>27</v>
      </c>
      <c r="T355" s="8">
        <f t="shared" si="27"/>
        <v>953.9402399999999</v>
      </c>
      <c r="U355" s="5">
        <v>0.01</v>
      </c>
      <c r="V355" s="9">
        <f t="shared" si="28"/>
        <v>9.5394023999999984</v>
      </c>
      <c r="W355" s="4">
        <v>6.6899999999999995</v>
      </c>
      <c r="X355" s="4">
        <f t="shared" si="29"/>
        <v>951.09083759999999</v>
      </c>
      <c r="Y355" s="58"/>
      <c r="AA355" t="b">
        <f>AND('Sales Filter'!H355= "BOBBY CHAVEZ", YEAR('Sales Filter'!B355 ) = 2015)</f>
        <v>0</v>
      </c>
    </row>
    <row r="356" spans="1:27" ht="14.5">
      <c r="A356" s="2" t="s">
        <v>898</v>
      </c>
      <c r="B356" s="3">
        <v>41713</v>
      </c>
      <c r="C356" s="2" t="s">
        <v>899</v>
      </c>
      <c r="D356" s="2" t="s">
        <v>900</v>
      </c>
      <c r="E356" s="2" t="s">
        <v>48</v>
      </c>
      <c r="F356" s="2" t="s">
        <v>49</v>
      </c>
      <c r="G356" s="2" t="s">
        <v>40</v>
      </c>
      <c r="H356" s="2" t="s">
        <v>70</v>
      </c>
      <c r="I356" s="2" t="s">
        <v>51</v>
      </c>
      <c r="J356" s="2" t="s">
        <v>35</v>
      </c>
      <c r="K356" s="2" t="s">
        <v>54</v>
      </c>
      <c r="L356" s="2" t="s">
        <v>33</v>
      </c>
      <c r="M356" s="3">
        <v>41721</v>
      </c>
      <c r="N356" s="4">
        <v>24.167000000000002</v>
      </c>
      <c r="O356" s="4">
        <v>38.984000000000002</v>
      </c>
      <c r="P356" s="5">
        <f t="shared" si="25"/>
        <v>0.61310878470641783</v>
      </c>
      <c r="Q356" s="5">
        <v>0.08</v>
      </c>
      <c r="R356" s="6">
        <f t="shared" si="26"/>
        <v>42.102720000000005</v>
      </c>
      <c r="S356" s="7">
        <v>23</v>
      </c>
      <c r="T356" s="8">
        <f t="shared" si="27"/>
        <v>968.36256000000014</v>
      </c>
      <c r="U356" s="5">
        <v>0.01</v>
      </c>
      <c r="V356" s="9">
        <f t="shared" si="28"/>
        <v>9.6836256000000009</v>
      </c>
      <c r="W356" s="4">
        <v>4.97</v>
      </c>
      <c r="X356" s="4">
        <f t="shared" si="29"/>
        <v>963.64893440000014</v>
      </c>
      <c r="Y356" s="58"/>
      <c r="AA356" t="b">
        <f>AND('Sales Filter'!H356= "BOBBY CHAVEZ", YEAR('Sales Filter'!B356 ) = 2015)</f>
        <v>0</v>
      </c>
    </row>
    <row r="357" spans="1:27" ht="14.5">
      <c r="A357" s="2" t="s">
        <v>901</v>
      </c>
      <c r="B357" s="3">
        <v>41715</v>
      </c>
      <c r="C357" s="2" t="s">
        <v>902</v>
      </c>
      <c r="D357" s="2" t="s">
        <v>903</v>
      </c>
      <c r="E357" s="2" t="s">
        <v>48</v>
      </c>
      <c r="F357" s="2" t="s">
        <v>49</v>
      </c>
      <c r="G357" s="2" t="s">
        <v>40</v>
      </c>
      <c r="H357" s="2" t="s">
        <v>50</v>
      </c>
      <c r="I357" s="2" t="s">
        <v>60</v>
      </c>
      <c r="J357" s="2" t="s">
        <v>35</v>
      </c>
      <c r="K357" s="2" t="s">
        <v>54</v>
      </c>
      <c r="L357" s="2" t="s">
        <v>33</v>
      </c>
      <c r="M357" s="3">
        <v>41724</v>
      </c>
      <c r="N357" s="4">
        <v>2.4859999999999998</v>
      </c>
      <c r="O357" s="4">
        <v>3.9380000000000006</v>
      </c>
      <c r="P357" s="5">
        <f t="shared" si="25"/>
        <v>0.58407079646017734</v>
      </c>
      <c r="Q357" s="5">
        <v>0.08</v>
      </c>
      <c r="R357" s="6">
        <f t="shared" si="26"/>
        <v>4.2530400000000013</v>
      </c>
      <c r="S357" s="7">
        <v>41</v>
      </c>
      <c r="T357" s="8">
        <f t="shared" si="27"/>
        <v>174.37464000000006</v>
      </c>
      <c r="U357" s="5">
        <v>0.01</v>
      </c>
      <c r="V357" s="9">
        <f t="shared" si="28"/>
        <v>1.7437464000000007</v>
      </c>
      <c r="W357" s="4">
        <v>5.52</v>
      </c>
      <c r="X357" s="4">
        <f t="shared" si="29"/>
        <v>178.15089360000007</v>
      </c>
      <c r="Y357" s="58"/>
      <c r="AA357" t="b">
        <f>AND('Sales Filter'!H357= "BOBBY CHAVEZ", YEAR('Sales Filter'!B357 ) = 2015)</f>
        <v>0</v>
      </c>
    </row>
    <row r="358" spans="1:27" ht="14.5">
      <c r="A358" s="2" t="s">
        <v>904</v>
      </c>
      <c r="B358" s="3">
        <v>41717</v>
      </c>
      <c r="C358" s="2" t="s">
        <v>905</v>
      </c>
      <c r="D358" s="2" t="s">
        <v>906</v>
      </c>
      <c r="E358" s="2" t="s">
        <v>27</v>
      </c>
      <c r="F358" s="2" t="s">
        <v>27</v>
      </c>
      <c r="G358" s="2" t="s">
        <v>79</v>
      </c>
      <c r="H358" s="2" t="s">
        <v>327</v>
      </c>
      <c r="I358" s="2" t="s">
        <v>42</v>
      </c>
      <c r="J358" s="2" t="s">
        <v>35</v>
      </c>
      <c r="K358" s="2" t="s">
        <v>54</v>
      </c>
      <c r="L358" s="2" t="s">
        <v>33</v>
      </c>
      <c r="M358" s="3">
        <v>41729</v>
      </c>
      <c r="N358" s="4">
        <v>2.1339999999999999</v>
      </c>
      <c r="O358" s="4">
        <v>3.3880000000000003</v>
      </c>
      <c r="P358" s="5">
        <f t="shared" si="25"/>
        <v>0.58762886597938169</v>
      </c>
      <c r="Q358" s="5">
        <v>0.08</v>
      </c>
      <c r="R358" s="6">
        <f t="shared" si="26"/>
        <v>3.6590400000000005</v>
      </c>
      <c r="S358" s="7">
        <v>7</v>
      </c>
      <c r="T358" s="8">
        <f t="shared" si="27"/>
        <v>25.613280000000003</v>
      </c>
      <c r="U358" s="5">
        <v>6.9999999999999993E-2</v>
      </c>
      <c r="V358" s="9">
        <f t="shared" si="28"/>
        <v>1.7929296000000001</v>
      </c>
      <c r="W358" s="4">
        <v>1.04</v>
      </c>
      <c r="X358" s="4">
        <f t="shared" si="29"/>
        <v>24.860350400000002</v>
      </c>
      <c r="Y358" s="58"/>
      <c r="AA358" t="b">
        <f>AND('Sales Filter'!H358= "BOBBY CHAVEZ", YEAR('Sales Filter'!B358 ) = 2015)</f>
        <v>0</v>
      </c>
    </row>
    <row r="359" spans="1:27" ht="14.5">
      <c r="A359" s="2" t="s">
        <v>907</v>
      </c>
      <c r="B359" s="3">
        <v>41724</v>
      </c>
      <c r="C359" s="2" t="s">
        <v>790</v>
      </c>
      <c r="D359" s="2" t="s">
        <v>791</v>
      </c>
      <c r="E359" s="2" t="s">
        <v>27</v>
      </c>
      <c r="F359" s="2" t="s">
        <v>27</v>
      </c>
      <c r="G359" s="2" t="s">
        <v>40</v>
      </c>
      <c r="H359" s="2" t="s">
        <v>59</v>
      </c>
      <c r="I359" s="2" t="s">
        <v>117</v>
      </c>
      <c r="J359" s="2" t="s">
        <v>35</v>
      </c>
      <c r="K359" s="2" t="s">
        <v>54</v>
      </c>
      <c r="L359" s="2" t="s">
        <v>33</v>
      </c>
      <c r="M359" s="3">
        <v>41731</v>
      </c>
      <c r="N359" s="4">
        <v>12.144</v>
      </c>
      <c r="O359" s="4">
        <v>18.678000000000001</v>
      </c>
      <c r="P359" s="5">
        <f t="shared" si="25"/>
        <v>0.53804347826086962</v>
      </c>
      <c r="Q359" s="5">
        <v>0.08</v>
      </c>
      <c r="R359" s="6">
        <f t="shared" si="26"/>
        <v>20.172240000000002</v>
      </c>
      <c r="S359" s="7">
        <v>33</v>
      </c>
      <c r="T359" s="8">
        <f t="shared" si="27"/>
        <v>665.68392000000006</v>
      </c>
      <c r="U359" s="5">
        <v>0.04</v>
      </c>
      <c r="V359" s="9">
        <f t="shared" si="28"/>
        <v>26.627356800000001</v>
      </c>
      <c r="W359" s="4">
        <v>12.440000000000001</v>
      </c>
      <c r="X359" s="4">
        <f t="shared" si="29"/>
        <v>651.49656320000008</v>
      </c>
      <c r="Y359" s="58"/>
      <c r="AA359" t="b">
        <f>AND('Sales Filter'!H359= "BOBBY CHAVEZ", YEAR('Sales Filter'!B359 ) = 2015)</f>
        <v>0</v>
      </c>
    </row>
    <row r="360" spans="1:27" ht="14.5">
      <c r="A360" s="2" t="s">
        <v>908</v>
      </c>
      <c r="B360" s="3">
        <v>41725</v>
      </c>
      <c r="C360" s="2" t="s">
        <v>909</v>
      </c>
      <c r="D360" s="2" t="s">
        <v>910</v>
      </c>
      <c r="E360" s="2" t="s">
        <v>27</v>
      </c>
      <c r="F360" s="2" t="s">
        <v>27</v>
      </c>
      <c r="G360" s="2" t="s">
        <v>58</v>
      </c>
      <c r="H360" s="2" t="s">
        <v>327</v>
      </c>
      <c r="I360" s="2" t="s">
        <v>51</v>
      </c>
      <c r="J360" s="2" t="s">
        <v>35</v>
      </c>
      <c r="K360" s="2" t="s">
        <v>54</v>
      </c>
      <c r="L360" s="2" t="s">
        <v>33</v>
      </c>
      <c r="M360" s="3">
        <v>41733</v>
      </c>
      <c r="N360" s="4">
        <v>4.9830000000000005</v>
      </c>
      <c r="O360" s="4">
        <v>8.0300000000000011</v>
      </c>
      <c r="P360" s="5">
        <f t="shared" si="25"/>
        <v>0.61147902869757176</v>
      </c>
      <c r="Q360" s="5">
        <v>0.08</v>
      </c>
      <c r="R360" s="6">
        <f t="shared" si="26"/>
        <v>8.6724000000000014</v>
      </c>
      <c r="S360" s="7">
        <v>20</v>
      </c>
      <c r="T360" s="8">
        <f t="shared" si="27"/>
        <v>173.44800000000004</v>
      </c>
      <c r="U360" s="5">
        <v>6.0000000000000005E-2</v>
      </c>
      <c r="V360" s="9">
        <f t="shared" si="28"/>
        <v>10.406880000000003</v>
      </c>
      <c r="W360" s="4">
        <v>7.77</v>
      </c>
      <c r="X360" s="4">
        <f t="shared" si="29"/>
        <v>170.81112000000005</v>
      </c>
      <c r="Y360" s="58"/>
      <c r="AA360" t="b">
        <f>AND('Sales Filter'!H360= "BOBBY CHAVEZ", YEAR('Sales Filter'!B360 ) = 2015)</f>
        <v>0</v>
      </c>
    </row>
    <row r="361" spans="1:27" ht="14.5">
      <c r="A361" s="2" t="s">
        <v>911</v>
      </c>
      <c r="B361" s="3">
        <v>41727</v>
      </c>
      <c r="C361" s="2" t="s">
        <v>912</v>
      </c>
      <c r="D361" s="2" t="s">
        <v>913</v>
      </c>
      <c r="E361" s="2" t="s">
        <v>27</v>
      </c>
      <c r="F361" s="2" t="s">
        <v>27</v>
      </c>
      <c r="G361" s="2" t="s">
        <v>79</v>
      </c>
      <c r="H361" s="2" t="s">
        <v>233</v>
      </c>
      <c r="I361" s="2" t="s">
        <v>51</v>
      </c>
      <c r="J361" s="2" t="s">
        <v>35</v>
      </c>
      <c r="K361" s="2" t="s">
        <v>36</v>
      </c>
      <c r="L361" s="2" t="s">
        <v>33</v>
      </c>
      <c r="M361" s="3">
        <v>41734</v>
      </c>
      <c r="N361" s="4">
        <v>4.8070000000000004</v>
      </c>
      <c r="O361" s="4">
        <v>10.021000000000001</v>
      </c>
      <c r="P361" s="5">
        <f t="shared" si="25"/>
        <v>1.0846681922196797</v>
      </c>
      <c r="Q361" s="5">
        <v>0.08</v>
      </c>
      <c r="R361" s="6">
        <f t="shared" si="26"/>
        <v>10.822680000000002</v>
      </c>
      <c r="S361" s="7">
        <v>3</v>
      </c>
      <c r="T361" s="8">
        <f t="shared" si="27"/>
        <v>32.468040000000002</v>
      </c>
      <c r="U361" s="5">
        <v>0.11</v>
      </c>
      <c r="V361" s="9">
        <f t="shared" si="28"/>
        <v>3.5714844000000001</v>
      </c>
      <c r="W361" s="4">
        <v>2.2999999999999998</v>
      </c>
      <c r="X361" s="4">
        <f t="shared" si="29"/>
        <v>31.196555600000003</v>
      </c>
      <c r="Y361" s="58"/>
      <c r="AA361" t="b">
        <f>AND('Sales Filter'!H361= "BOBBY CHAVEZ", YEAR('Sales Filter'!B361 ) = 2015)</f>
        <v>0</v>
      </c>
    </row>
    <row r="362" spans="1:27" ht="14.5">
      <c r="A362" s="2" t="s">
        <v>914</v>
      </c>
      <c r="B362" s="3">
        <v>41728</v>
      </c>
      <c r="C362" s="2" t="s">
        <v>87</v>
      </c>
      <c r="D362" s="2" t="s">
        <v>88</v>
      </c>
      <c r="E362" s="2" t="s">
        <v>27</v>
      </c>
      <c r="F362" s="2" t="s">
        <v>27</v>
      </c>
      <c r="G362" s="2" t="s">
        <v>58</v>
      </c>
      <c r="H362" s="2" t="s">
        <v>89</v>
      </c>
      <c r="I362" s="2" t="s">
        <v>60</v>
      </c>
      <c r="J362" s="2" t="s">
        <v>35</v>
      </c>
      <c r="K362" s="2" t="s">
        <v>32</v>
      </c>
      <c r="L362" s="2" t="s">
        <v>33</v>
      </c>
      <c r="M362" s="3">
        <v>41736</v>
      </c>
      <c r="N362" s="4">
        <v>18.480000000000004</v>
      </c>
      <c r="O362" s="4">
        <v>45.067</v>
      </c>
      <c r="P362" s="5">
        <f t="shared" si="25"/>
        <v>1.4386904761904757</v>
      </c>
      <c r="Q362" s="5">
        <v>0.08</v>
      </c>
      <c r="R362" s="6">
        <f t="shared" si="26"/>
        <v>48.672360000000005</v>
      </c>
      <c r="S362" s="7">
        <v>46</v>
      </c>
      <c r="T362" s="8">
        <f t="shared" si="27"/>
        <v>2238.9285600000003</v>
      </c>
      <c r="U362" s="5">
        <v>0.09</v>
      </c>
      <c r="V362" s="9">
        <f t="shared" si="28"/>
        <v>201.50357040000003</v>
      </c>
      <c r="W362" s="4">
        <v>9.0400000000000009</v>
      </c>
      <c r="X362" s="4">
        <f t="shared" si="29"/>
        <v>2046.4649896000003</v>
      </c>
      <c r="Y362" s="58"/>
      <c r="AA362" t="b">
        <f>AND('Sales Filter'!H362= "BOBBY CHAVEZ", YEAR('Sales Filter'!B362 ) = 2015)</f>
        <v>0</v>
      </c>
    </row>
    <row r="363" spans="1:27" ht="14.5">
      <c r="A363" s="2" t="s">
        <v>915</v>
      </c>
      <c r="B363" s="3">
        <v>41729</v>
      </c>
      <c r="C363" s="2" t="s">
        <v>322</v>
      </c>
      <c r="D363" s="2" t="s">
        <v>323</v>
      </c>
      <c r="E363" s="2" t="s">
        <v>48</v>
      </c>
      <c r="F363" s="2" t="s">
        <v>49</v>
      </c>
      <c r="G363" s="2" t="s">
        <v>28</v>
      </c>
      <c r="H363" s="2" t="s">
        <v>50</v>
      </c>
      <c r="I363" s="2" t="s">
        <v>30</v>
      </c>
      <c r="J363" s="2" t="s">
        <v>35</v>
      </c>
      <c r="K363" s="2" t="s">
        <v>54</v>
      </c>
      <c r="L363" s="2" t="s">
        <v>33</v>
      </c>
      <c r="M363" s="3">
        <v>41738</v>
      </c>
      <c r="N363" s="4">
        <v>7.8430000000000009</v>
      </c>
      <c r="O363" s="4">
        <v>23.078000000000003</v>
      </c>
      <c r="P363" s="5">
        <f t="shared" si="25"/>
        <v>1.9424964936886397</v>
      </c>
      <c r="Q363" s="5">
        <v>0.08</v>
      </c>
      <c r="R363" s="6">
        <f t="shared" si="26"/>
        <v>24.924240000000005</v>
      </c>
      <c r="S363" s="7">
        <v>41</v>
      </c>
      <c r="T363" s="8">
        <f t="shared" si="27"/>
        <v>1021.8938400000002</v>
      </c>
      <c r="U363" s="5">
        <v>0.05</v>
      </c>
      <c r="V363" s="9">
        <f t="shared" si="28"/>
        <v>51.094692000000009</v>
      </c>
      <c r="W363" s="4">
        <v>5.47</v>
      </c>
      <c r="X363" s="4">
        <f t="shared" si="29"/>
        <v>976.2691480000002</v>
      </c>
      <c r="Y363" s="58"/>
      <c r="AA363" t="b">
        <f>AND('Sales Filter'!H363= "BOBBY CHAVEZ", YEAR('Sales Filter'!B363 ) = 2015)</f>
        <v>0</v>
      </c>
    </row>
    <row r="364" spans="1:27" ht="14.5">
      <c r="A364" s="2" t="s">
        <v>916</v>
      </c>
      <c r="B364" s="3">
        <v>41729</v>
      </c>
      <c r="C364" s="2" t="s">
        <v>917</v>
      </c>
      <c r="D364" s="2" t="s">
        <v>918</v>
      </c>
      <c r="E364" s="2" t="s">
        <v>27</v>
      </c>
      <c r="F364" s="2" t="s">
        <v>27</v>
      </c>
      <c r="G364" s="2" t="s">
        <v>58</v>
      </c>
      <c r="H364" s="2" t="s">
        <v>84</v>
      </c>
      <c r="I364" s="2" t="s">
        <v>60</v>
      </c>
      <c r="J364" s="2" t="s">
        <v>35</v>
      </c>
      <c r="K364" s="2" t="s">
        <v>32</v>
      </c>
      <c r="L364" s="2" t="s">
        <v>33</v>
      </c>
      <c r="M364" s="3">
        <v>41738</v>
      </c>
      <c r="N364" s="4">
        <v>1.6060000000000001</v>
      </c>
      <c r="O364" s="4">
        <v>3.927</v>
      </c>
      <c r="P364" s="5">
        <f t="shared" si="25"/>
        <v>1.4452054794520546</v>
      </c>
      <c r="Q364" s="5">
        <v>0.08</v>
      </c>
      <c r="R364" s="6">
        <f t="shared" si="26"/>
        <v>4.2411600000000007</v>
      </c>
      <c r="S364" s="7">
        <v>43</v>
      </c>
      <c r="T364" s="8">
        <f t="shared" si="27"/>
        <v>182.36988000000002</v>
      </c>
      <c r="U364" s="5">
        <v>0.04</v>
      </c>
      <c r="V364" s="9">
        <f t="shared" si="28"/>
        <v>7.2947952000000011</v>
      </c>
      <c r="W364" s="4">
        <v>4.22</v>
      </c>
      <c r="X364" s="4">
        <f t="shared" si="29"/>
        <v>179.29508480000001</v>
      </c>
      <c r="Y364" s="58"/>
      <c r="AA364" t="b">
        <f>AND('Sales Filter'!H364= "BOBBY CHAVEZ", YEAR('Sales Filter'!B364 ) = 2015)</f>
        <v>0</v>
      </c>
    </row>
    <row r="365" spans="1:27" ht="14.5">
      <c r="A365" s="2" t="s">
        <v>919</v>
      </c>
      <c r="B365" s="3">
        <v>41730</v>
      </c>
      <c r="C365" s="2" t="s">
        <v>63</v>
      </c>
      <c r="D365" s="2" t="s">
        <v>64</v>
      </c>
      <c r="E365" s="2" t="s">
        <v>27</v>
      </c>
      <c r="F365" s="2" t="s">
        <v>27</v>
      </c>
      <c r="G365" s="2" t="s">
        <v>58</v>
      </c>
      <c r="H365" s="2" t="s">
        <v>65</v>
      </c>
      <c r="I365" s="2" t="s">
        <v>30</v>
      </c>
      <c r="J365" s="2" t="s">
        <v>35</v>
      </c>
      <c r="K365" s="2" t="s">
        <v>36</v>
      </c>
      <c r="L365" s="2" t="s">
        <v>33</v>
      </c>
      <c r="M365" s="3">
        <v>41739</v>
      </c>
      <c r="N365" s="4">
        <v>2.343</v>
      </c>
      <c r="O365" s="4">
        <v>3.8390000000000004</v>
      </c>
      <c r="P365" s="5">
        <f t="shared" si="25"/>
        <v>0.63849765258215985</v>
      </c>
      <c r="Q365" s="5">
        <v>0.08</v>
      </c>
      <c r="R365" s="6">
        <f t="shared" si="26"/>
        <v>4.1461200000000007</v>
      </c>
      <c r="S365" s="7">
        <v>48</v>
      </c>
      <c r="T365" s="8">
        <f t="shared" si="27"/>
        <v>199.01376000000005</v>
      </c>
      <c r="U365" s="5">
        <v>0.02</v>
      </c>
      <c r="V365" s="9">
        <f t="shared" si="28"/>
        <v>3.9802752000000012</v>
      </c>
      <c r="W365" s="4">
        <v>0.81</v>
      </c>
      <c r="X365" s="4">
        <f t="shared" si="29"/>
        <v>195.84348480000006</v>
      </c>
      <c r="Y365" s="58"/>
      <c r="AA365" t="b">
        <f>AND('Sales Filter'!H365= "BOBBY CHAVEZ", YEAR('Sales Filter'!B365 ) = 2015)</f>
        <v>0</v>
      </c>
    </row>
    <row r="366" spans="1:27" ht="14.5">
      <c r="A366" s="2" t="s">
        <v>920</v>
      </c>
      <c r="B366" s="3">
        <v>41731</v>
      </c>
      <c r="C366" s="2" t="s">
        <v>521</v>
      </c>
      <c r="D366" s="2" t="s">
        <v>522</v>
      </c>
      <c r="E366" s="2" t="s">
        <v>48</v>
      </c>
      <c r="F366" s="2" t="s">
        <v>49</v>
      </c>
      <c r="G366" s="2" t="s">
        <v>40</v>
      </c>
      <c r="H366" s="2" t="s">
        <v>70</v>
      </c>
      <c r="I366" s="2" t="s">
        <v>51</v>
      </c>
      <c r="J366" s="2" t="s">
        <v>35</v>
      </c>
      <c r="K366" s="2" t="s">
        <v>54</v>
      </c>
      <c r="L366" s="2" t="s">
        <v>33</v>
      </c>
      <c r="M366" s="3">
        <v>41739</v>
      </c>
      <c r="N366" s="4">
        <v>4.2240000000000002</v>
      </c>
      <c r="O366" s="4">
        <v>6.9300000000000006</v>
      </c>
      <c r="P366" s="5">
        <f t="shared" si="25"/>
        <v>0.64062500000000011</v>
      </c>
      <c r="Q366" s="5">
        <v>0.08</v>
      </c>
      <c r="R366" s="6">
        <f t="shared" si="26"/>
        <v>7.4844000000000008</v>
      </c>
      <c r="S366" s="7">
        <v>20</v>
      </c>
      <c r="T366" s="8">
        <f t="shared" si="27"/>
        <v>149.68800000000002</v>
      </c>
      <c r="U366" s="5">
        <v>0.11</v>
      </c>
      <c r="V366" s="9">
        <f t="shared" si="28"/>
        <v>16.465680000000003</v>
      </c>
      <c r="W366" s="4">
        <v>0.55000000000000004</v>
      </c>
      <c r="X366" s="4">
        <f t="shared" si="29"/>
        <v>133.77232000000004</v>
      </c>
      <c r="Y366" s="58"/>
      <c r="AA366" t="b">
        <f>AND('Sales Filter'!H366= "BOBBY CHAVEZ", YEAR('Sales Filter'!B366 ) = 2015)</f>
        <v>0</v>
      </c>
    </row>
    <row r="367" spans="1:27" ht="14.5">
      <c r="A367" s="2" t="s">
        <v>921</v>
      </c>
      <c r="B367" s="3">
        <v>41733</v>
      </c>
      <c r="C367" s="2" t="s">
        <v>922</v>
      </c>
      <c r="D367" s="2" t="s">
        <v>923</v>
      </c>
      <c r="E367" s="2" t="s">
        <v>27</v>
      </c>
      <c r="F367" s="2" t="s">
        <v>27</v>
      </c>
      <c r="G367" s="2" t="s">
        <v>28</v>
      </c>
      <c r="H367" s="2" t="s">
        <v>84</v>
      </c>
      <c r="I367" s="2" t="s">
        <v>42</v>
      </c>
      <c r="J367" s="2" t="s">
        <v>35</v>
      </c>
      <c r="K367" s="2" t="s">
        <v>36</v>
      </c>
      <c r="L367" s="2" t="s">
        <v>33</v>
      </c>
      <c r="M367" s="3">
        <v>41745</v>
      </c>
      <c r="N367" s="4">
        <v>1.1550000000000002</v>
      </c>
      <c r="O367" s="4">
        <v>2.145</v>
      </c>
      <c r="P367" s="5">
        <f t="shared" si="25"/>
        <v>0.85714285714285676</v>
      </c>
      <c r="Q367" s="5">
        <v>0.08</v>
      </c>
      <c r="R367" s="6">
        <f t="shared" si="26"/>
        <v>2.3166000000000002</v>
      </c>
      <c r="S367" s="7">
        <v>33</v>
      </c>
      <c r="T367" s="8">
        <f t="shared" si="27"/>
        <v>76.447800000000001</v>
      </c>
      <c r="U367" s="5">
        <v>0.03</v>
      </c>
      <c r="V367" s="9">
        <f t="shared" si="28"/>
        <v>2.293434</v>
      </c>
      <c r="W367" s="4">
        <v>1.68</v>
      </c>
      <c r="X367" s="4">
        <f t="shared" si="29"/>
        <v>75.834366000000003</v>
      </c>
      <c r="Y367" s="58"/>
      <c r="AA367" t="b">
        <f>AND('Sales Filter'!H367= "BOBBY CHAVEZ", YEAR('Sales Filter'!B367 ) = 2015)</f>
        <v>0</v>
      </c>
    </row>
    <row r="368" spans="1:27" ht="14.5">
      <c r="A368" s="2" t="s">
        <v>924</v>
      </c>
      <c r="B368" s="3">
        <v>41734</v>
      </c>
      <c r="C368" s="2" t="s">
        <v>925</v>
      </c>
      <c r="D368" s="2" t="s">
        <v>926</v>
      </c>
      <c r="E368" s="2" t="s">
        <v>48</v>
      </c>
      <c r="F368" s="2" t="s">
        <v>49</v>
      </c>
      <c r="G368" s="2" t="s">
        <v>28</v>
      </c>
      <c r="H368" s="2" t="s">
        <v>50</v>
      </c>
      <c r="I368" s="2" t="s">
        <v>60</v>
      </c>
      <c r="J368" s="2" t="s">
        <v>35</v>
      </c>
      <c r="K368" s="2" t="s">
        <v>36</v>
      </c>
      <c r="L368" s="2" t="s">
        <v>33</v>
      </c>
      <c r="M368" s="3">
        <v>41741</v>
      </c>
      <c r="N368" s="4">
        <v>0.26400000000000001</v>
      </c>
      <c r="O368" s="4">
        <v>1.3860000000000001</v>
      </c>
      <c r="P368" s="5">
        <f t="shared" si="25"/>
        <v>4.25</v>
      </c>
      <c r="Q368" s="5">
        <v>0.08</v>
      </c>
      <c r="R368" s="6">
        <f t="shared" si="26"/>
        <v>1.4968800000000002</v>
      </c>
      <c r="S368" s="7">
        <v>37</v>
      </c>
      <c r="T368" s="8">
        <f t="shared" si="27"/>
        <v>55.384560000000008</v>
      </c>
      <c r="U368" s="5">
        <v>9.9999999999999992E-2</v>
      </c>
      <c r="V368" s="9">
        <f t="shared" si="28"/>
        <v>5.538456</v>
      </c>
      <c r="W368" s="4">
        <v>0.75</v>
      </c>
      <c r="X368" s="4">
        <f t="shared" si="29"/>
        <v>50.596104000000011</v>
      </c>
      <c r="Y368" s="58"/>
      <c r="AA368" t="b">
        <f>AND('Sales Filter'!H368= "BOBBY CHAVEZ", YEAR('Sales Filter'!B368 ) = 2015)</f>
        <v>0</v>
      </c>
    </row>
    <row r="369" spans="1:27" ht="14.5">
      <c r="A369" s="2" t="s">
        <v>927</v>
      </c>
      <c r="B369" s="3">
        <v>41734</v>
      </c>
      <c r="C369" s="2" t="s">
        <v>648</v>
      </c>
      <c r="D369" s="2" t="s">
        <v>649</v>
      </c>
      <c r="E369" s="2" t="s">
        <v>27</v>
      </c>
      <c r="F369" s="2" t="s">
        <v>27</v>
      </c>
      <c r="G369" s="2" t="s">
        <v>79</v>
      </c>
      <c r="H369" s="2" t="s">
        <v>327</v>
      </c>
      <c r="I369" s="2" t="s">
        <v>51</v>
      </c>
      <c r="J369" s="2" t="s">
        <v>31</v>
      </c>
      <c r="K369" s="2" t="s">
        <v>118</v>
      </c>
      <c r="L369" s="2" t="s">
        <v>119</v>
      </c>
      <c r="M369" s="3">
        <v>41741</v>
      </c>
      <c r="N369" s="4">
        <v>347.17100000000005</v>
      </c>
      <c r="O369" s="4">
        <v>551.06700000000012</v>
      </c>
      <c r="P369" s="5">
        <f t="shared" si="25"/>
        <v>0.58730711954627557</v>
      </c>
      <c r="Q369" s="5">
        <v>0.08</v>
      </c>
      <c r="R369" s="6">
        <f t="shared" si="26"/>
        <v>595.15236000000016</v>
      </c>
      <c r="S369" s="7">
        <v>33</v>
      </c>
      <c r="T369" s="8">
        <f t="shared" si="27"/>
        <v>19640.027880000005</v>
      </c>
      <c r="U369" s="5">
        <v>6.9999999999999993E-2</v>
      </c>
      <c r="V369" s="9">
        <f t="shared" si="28"/>
        <v>1374.8019516000002</v>
      </c>
      <c r="W369" s="4">
        <v>69.349999999999994</v>
      </c>
      <c r="X369" s="4">
        <f t="shared" si="29"/>
        <v>18334.575928400005</v>
      </c>
      <c r="Y369" s="58"/>
      <c r="AA369" t="b">
        <f>AND('Sales Filter'!H369= "BOBBY CHAVEZ", YEAR('Sales Filter'!B369 ) = 2015)</f>
        <v>0</v>
      </c>
    </row>
    <row r="370" spans="1:27" ht="14.5">
      <c r="A370" s="2" t="s">
        <v>928</v>
      </c>
      <c r="B370" s="3">
        <v>41734</v>
      </c>
      <c r="C370" s="2" t="s">
        <v>215</v>
      </c>
      <c r="D370" s="2" t="s">
        <v>216</v>
      </c>
      <c r="E370" s="2" t="s">
        <v>27</v>
      </c>
      <c r="F370" s="2" t="s">
        <v>27</v>
      </c>
      <c r="G370" s="2" t="s">
        <v>28</v>
      </c>
      <c r="H370" s="2" t="s">
        <v>29</v>
      </c>
      <c r="I370" s="2" t="s">
        <v>30</v>
      </c>
      <c r="J370" s="2" t="s">
        <v>31</v>
      </c>
      <c r="K370" s="2" t="s">
        <v>94</v>
      </c>
      <c r="L370" s="2" t="s">
        <v>33</v>
      </c>
      <c r="M370" s="3">
        <v>41743</v>
      </c>
      <c r="N370" s="4">
        <v>415.78900000000004</v>
      </c>
      <c r="O370" s="4">
        <v>659.98900000000003</v>
      </c>
      <c r="P370" s="5">
        <f t="shared" si="25"/>
        <v>0.58731712479166109</v>
      </c>
      <c r="Q370" s="5">
        <v>0.08</v>
      </c>
      <c r="R370" s="6">
        <f t="shared" si="26"/>
        <v>712.78812000000005</v>
      </c>
      <c r="S370" s="7">
        <v>32</v>
      </c>
      <c r="T370" s="8">
        <f t="shared" si="27"/>
        <v>22809.219840000002</v>
      </c>
      <c r="U370" s="5">
        <v>9.9999999999999992E-2</v>
      </c>
      <c r="V370" s="9">
        <f t="shared" si="28"/>
        <v>2280.9219840000001</v>
      </c>
      <c r="W370" s="4">
        <v>24.54</v>
      </c>
      <c r="X370" s="4">
        <f t="shared" si="29"/>
        <v>20552.837856000002</v>
      </c>
      <c r="Y370" s="58"/>
      <c r="AA370" t="b">
        <f>AND('Sales Filter'!H370= "BOBBY CHAVEZ", YEAR('Sales Filter'!B370 ) = 2015)</f>
        <v>0</v>
      </c>
    </row>
    <row r="371" spans="1:27" ht="14.5">
      <c r="A371" s="2" t="s">
        <v>929</v>
      </c>
      <c r="B371" s="3">
        <v>41738</v>
      </c>
      <c r="C371" s="2" t="s">
        <v>930</v>
      </c>
      <c r="D371" s="2" t="s">
        <v>931</v>
      </c>
      <c r="E371" s="2" t="s">
        <v>27</v>
      </c>
      <c r="F371" s="2" t="s">
        <v>27</v>
      </c>
      <c r="G371" s="2" t="s">
        <v>40</v>
      </c>
      <c r="H371" s="2" t="s">
        <v>29</v>
      </c>
      <c r="I371" s="2" t="s">
        <v>30</v>
      </c>
      <c r="J371" s="2" t="s">
        <v>35</v>
      </c>
      <c r="K371" s="2" t="s">
        <v>36</v>
      </c>
      <c r="L371" s="2" t="s">
        <v>33</v>
      </c>
      <c r="M371" s="3">
        <v>41746</v>
      </c>
      <c r="N371" s="4">
        <v>1.1990000000000003</v>
      </c>
      <c r="O371" s="4">
        <v>2.8600000000000003</v>
      </c>
      <c r="P371" s="5">
        <f t="shared" si="25"/>
        <v>1.3853211009174309</v>
      </c>
      <c r="Q371" s="5">
        <v>0.08</v>
      </c>
      <c r="R371" s="6">
        <f t="shared" si="26"/>
        <v>3.0888000000000004</v>
      </c>
      <c r="S371" s="7">
        <v>4</v>
      </c>
      <c r="T371" s="8">
        <f t="shared" si="27"/>
        <v>12.355200000000002</v>
      </c>
      <c r="U371" s="5">
        <v>0.04</v>
      </c>
      <c r="V371" s="9">
        <f t="shared" si="28"/>
        <v>0.49420800000000009</v>
      </c>
      <c r="W371" s="4">
        <v>2.4499999999999997</v>
      </c>
      <c r="X371" s="4">
        <f t="shared" si="29"/>
        <v>14.310992000000001</v>
      </c>
      <c r="Y371" s="58"/>
      <c r="AA371" t="b">
        <f>AND('Sales Filter'!H371= "BOBBY CHAVEZ", YEAR('Sales Filter'!B371 ) = 2015)</f>
        <v>0</v>
      </c>
    </row>
    <row r="372" spans="1:27" ht="14.5">
      <c r="A372" s="2" t="s">
        <v>932</v>
      </c>
      <c r="B372" s="3">
        <v>41742</v>
      </c>
      <c r="C372" s="2" t="s">
        <v>933</v>
      </c>
      <c r="D372" s="2" t="s">
        <v>934</v>
      </c>
      <c r="E372" s="2" t="s">
        <v>27</v>
      </c>
      <c r="F372" s="2" t="s">
        <v>27</v>
      </c>
      <c r="G372" s="2" t="s">
        <v>28</v>
      </c>
      <c r="H372" s="2" t="s">
        <v>41</v>
      </c>
      <c r="I372" s="2" t="s">
        <v>117</v>
      </c>
      <c r="J372" s="2" t="s">
        <v>31</v>
      </c>
      <c r="K372" s="2" t="s">
        <v>54</v>
      </c>
      <c r="L372" s="2" t="s">
        <v>33</v>
      </c>
      <c r="M372" s="3">
        <v>41750</v>
      </c>
      <c r="N372" s="4">
        <v>7.1610000000000005</v>
      </c>
      <c r="O372" s="4">
        <v>34.078000000000003</v>
      </c>
      <c r="P372" s="5">
        <f t="shared" si="25"/>
        <v>3.7588325652841781</v>
      </c>
      <c r="Q372" s="5">
        <v>0.08</v>
      </c>
      <c r="R372" s="6">
        <f t="shared" si="26"/>
        <v>36.804240000000007</v>
      </c>
      <c r="S372" s="7">
        <v>38</v>
      </c>
      <c r="T372" s="8">
        <f t="shared" si="27"/>
        <v>1398.5611200000003</v>
      </c>
      <c r="U372" s="5">
        <v>0.01</v>
      </c>
      <c r="V372" s="9">
        <f t="shared" si="28"/>
        <v>13.985611200000003</v>
      </c>
      <c r="W372" s="4">
        <v>6.55</v>
      </c>
      <c r="X372" s="4">
        <f t="shared" si="29"/>
        <v>1391.1255088000003</v>
      </c>
      <c r="Y372" s="58"/>
      <c r="AA372" t="b">
        <f>AND('Sales Filter'!H372= "BOBBY CHAVEZ", YEAR('Sales Filter'!B372 ) = 2015)</f>
        <v>0</v>
      </c>
    </row>
    <row r="373" spans="1:27" ht="14.5">
      <c r="A373" s="2" t="s">
        <v>935</v>
      </c>
      <c r="B373" s="3">
        <v>41744</v>
      </c>
      <c r="C373" s="2" t="s">
        <v>936</v>
      </c>
      <c r="D373" s="2" t="s">
        <v>937</v>
      </c>
      <c r="E373" s="2" t="s">
        <v>48</v>
      </c>
      <c r="F373" s="2" t="s">
        <v>49</v>
      </c>
      <c r="G373" s="2" t="s">
        <v>58</v>
      </c>
      <c r="H373" s="2" t="s">
        <v>70</v>
      </c>
      <c r="I373" s="2" t="s">
        <v>117</v>
      </c>
      <c r="J373" s="2" t="s">
        <v>35</v>
      </c>
      <c r="K373" s="2" t="s">
        <v>54</v>
      </c>
      <c r="L373" s="2" t="s">
        <v>33</v>
      </c>
      <c r="M373" s="3">
        <v>41753</v>
      </c>
      <c r="N373" s="4">
        <v>5.0490000000000004</v>
      </c>
      <c r="O373" s="4">
        <v>8.0080000000000009</v>
      </c>
      <c r="P373" s="5">
        <f t="shared" si="25"/>
        <v>0.58605664488017439</v>
      </c>
      <c r="Q373" s="5">
        <v>0.08</v>
      </c>
      <c r="R373" s="6">
        <f t="shared" si="26"/>
        <v>8.6486400000000021</v>
      </c>
      <c r="S373" s="7">
        <v>13</v>
      </c>
      <c r="T373" s="8">
        <f t="shared" si="27"/>
        <v>112.43232000000003</v>
      </c>
      <c r="U373" s="5">
        <v>0.08</v>
      </c>
      <c r="V373" s="9">
        <f t="shared" si="28"/>
        <v>8.9945856000000024</v>
      </c>
      <c r="W373" s="4">
        <v>11.200000000000001</v>
      </c>
      <c r="X373" s="4">
        <f t="shared" si="29"/>
        <v>114.63773440000003</v>
      </c>
      <c r="Y373" s="58"/>
      <c r="AA373" t="b">
        <f>AND('Sales Filter'!H373= "BOBBY CHAVEZ", YEAR('Sales Filter'!B373 ) = 2015)</f>
        <v>0</v>
      </c>
    </row>
    <row r="374" spans="1:27" ht="14.5">
      <c r="A374" s="2" t="s">
        <v>938</v>
      </c>
      <c r="B374" s="3">
        <v>41744</v>
      </c>
      <c r="C374" s="2" t="s">
        <v>939</v>
      </c>
      <c r="D374" s="2" t="s">
        <v>940</v>
      </c>
      <c r="E374" s="2" t="s">
        <v>48</v>
      </c>
      <c r="F374" s="2" t="s">
        <v>49</v>
      </c>
      <c r="G374" s="2" t="s">
        <v>79</v>
      </c>
      <c r="H374" s="2" t="s">
        <v>70</v>
      </c>
      <c r="I374" s="2" t="s">
        <v>30</v>
      </c>
      <c r="J374" s="2" t="s">
        <v>35</v>
      </c>
      <c r="K374" s="2" t="s">
        <v>32</v>
      </c>
      <c r="L374" s="2" t="s">
        <v>33</v>
      </c>
      <c r="M374" s="3">
        <v>41752</v>
      </c>
      <c r="N374" s="4">
        <v>4.6090000000000009</v>
      </c>
      <c r="O374" s="4">
        <v>11.253000000000002</v>
      </c>
      <c r="P374" s="5">
        <f t="shared" si="25"/>
        <v>1.4415274463007159</v>
      </c>
      <c r="Q374" s="5">
        <v>0.08</v>
      </c>
      <c r="R374" s="6">
        <f t="shared" si="26"/>
        <v>12.153240000000002</v>
      </c>
      <c r="S374" s="7">
        <v>24</v>
      </c>
      <c r="T374" s="8">
        <f t="shared" si="27"/>
        <v>291.67776000000003</v>
      </c>
      <c r="U374" s="5">
        <v>0.08</v>
      </c>
      <c r="V374" s="9">
        <f t="shared" si="28"/>
        <v>23.334220800000004</v>
      </c>
      <c r="W374" s="4">
        <v>4.7299999999999995</v>
      </c>
      <c r="X374" s="4">
        <f t="shared" si="29"/>
        <v>273.07353920000003</v>
      </c>
      <c r="Y374" s="58"/>
      <c r="AA374" t="b">
        <f>AND('Sales Filter'!H374= "BOBBY CHAVEZ", YEAR('Sales Filter'!B374 ) = 2015)</f>
        <v>0</v>
      </c>
    </row>
    <row r="375" spans="1:27" ht="14.5">
      <c r="A375" s="2" t="s">
        <v>941</v>
      </c>
      <c r="B375" s="3">
        <v>41744</v>
      </c>
      <c r="C375" s="2" t="s">
        <v>942</v>
      </c>
      <c r="D375" s="2" t="s">
        <v>943</v>
      </c>
      <c r="E375" s="2" t="s">
        <v>27</v>
      </c>
      <c r="F375" s="2" t="s">
        <v>27</v>
      </c>
      <c r="G375" s="2" t="s">
        <v>40</v>
      </c>
      <c r="H375" s="2" t="s">
        <v>281</v>
      </c>
      <c r="I375" s="2" t="s">
        <v>60</v>
      </c>
      <c r="J375" s="2" t="s">
        <v>35</v>
      </c>
      <c r="K375" s="2" t="s">
        <v>32</v>
      </c>
      <c r="L375" s="2" t="s">
        <v>43</v>
      </c>
      <c r="M375" s="3">
        <v>41752</v>
      </c>
      <c r="N375" s="4">
        <v>3.762</v>
      </c>
      <c r="O375" s="4">
        <v>9.1740000000000013</v>
      </c>
      <c r="P375" s="5">
        <f t="shared" si="25"/>
        <v>1.4385964912280704</v>
      </c>
      <c r="Q375" s="5">
        <v>0.08</v>
      </c>
      <c r="R375" s="6">
        <f t="shared" si="26"/>
        <v>9.9079200000000025</v>
      </c>
      <c r="S375" s="7">
        <v>18</v>
      </c>
      <c r="T375" s="8">
        <f t="shared" si="27"/>
        <v>178.34256000000005</v>
      </c>
      <c r="U375" s="5">
        <v>0.05</v>
      </c>
      <c r="V375" s="9">
        <f t="shared" si="28"/>
        <v>8.9171280000000035</v>
      </c>
      <c r="W375" s="4">
        <v>2.69</v>
      </c>
      <c r="X375" s="4">
        <f t="shared" si="29"/>
        <v>172.11543200000006</v>
      </c>
      <c r="Y375" s="58"/>
      <c r="AA375" t="b">
        <f>AND('Sales Filter'!H375= "BOBBY CHAVEZ", YEAR('Sales Filter'!B375 ) = 2015)</f>
        <v>0</v>
      </c>
    </row>
    <row r="376" spans="1:27" ht="14.5">
      <c r="A376" s="2" t="s">
        <v>944</v>
      </c>
      <c r="B376" s="3">
        <v>41759</v>
      </c>
      <c r="C376" s="2" t="s">
        <v>945</v>
      </c>
      <c r="D376" s="2" t="s">
        <v>946</v>
      </c>
      <c r="E376" s="2" t="s">
        <v>27</v>
      </c>
      <c r="F376" s="2" t="s">
        <v>27</v>
      </c>
      <c r="G376" s="2" t="s">
        <v>58</v>
      </c>
      <c r="H376" s="2" t="s">
        <v>327</v>
      </c>
      <c r="I376" s="2" t="s">
        <v>42</v>
      </c>
      <c r="J376" s="2" t="s">
        <v>35</v>
      </c>
      <c r="K376" s="2" t="s">
        <v>54</v>
      </c>
      <c r="L376" s="2" t="s">
        <v>33</v>
      </c>
      <c r="M376" s="3">
        <v>41768</v>
      </c>
      <c r="N376" s="4">
        <v>92.64200000000001</v>
      </c>
      <c r="O376" s="4">
        <v>231.60500000000002</v>
      </c>
      <c r="P376" s="5">
        <f t="shared" si="25"/>
        <v>1.5</v>
      </c>
      <c r="Q376" s="5">
        <v>0.08</v>
      </c>
      <c r="R376" s="6">
        <f t="shared" si="26"/>
        <v>250.13340000000002</v>
      </c>
      <c r="S376" s="7">
        <v>34</v>
      </c>
      <c r="T376" s="8">
        <f t="shared" si="27"/>
        <v>8504.5356000000011</v>
      </c>
      <c r="U376" s="5">
        <v>0.11</v>
      </c>
      <c r="V376" s="9">
        <f t="shared" si="28"/>
        <v>935.49891600000012</v>
      </c>
      <c r="W376" s="4">
        <v>10.040000000000001</v>
      </c>
      <c r="X376" s="4">
        <f t="shared" si="29"/>
        <v>7579.0766840000006</v>
      </c>
      <c r="Y376" s="58"/>
      <c r="AA376" t="b">
        <f>AND('Sales Filter'!H376= "BOBBY CHAVEZ", YEAR('Sales Filter'!B376 ) = 2015)</f>
        <v>0</v>
      </c>
    </row>
    <row r="377" spans="1:27" ht="14.5">
      <c r="A377" s="2" t="s">
        <v>947</v>
      </c>
      <c r="B377" s="3">
        <v>41759</v>
      </c>
      <c r="C377" s="2" t="s">
        <v>948</v>
      </c>
      <c r="D377" s="2" t="s">
        <v>949</v>
      </c>
      <c r="E377" s="2" t="s">
        <v>27</v>
      </c>
      <c r="F377" s="2" t="s">
        <v>27</v>
      </c>
      <c r="G377" s="2" t="s">
        <v>28</v>
      </c>
      <c r="H377" s="2" t="s">
        <v>59</v>
      </c>
      <c r="I377" s="2" t="s">
        <v>51</v>
      </c>
      <c r="J377" s="2" t="s">
        <v>35</v>
      </c>
      <c r="K377" s="2" t="s">
        <v>54</v>
      </c>
      <c r="L377" s="2" t="s">
        <v>43</v>
      </c>
      <c r="M377" s="3">
        <v>41767</v>
      </c>
      <c r="N377" s="4">
        <v>7.8430000000000009</v>
      </c>
      <c r="O377" s="4">
        <v>23.078000000000003</v>
      </c>
      <c r="P377" s="5">
        <f t="shared" si="25"/>
        <v>1.9424964936886397</v>
      </c>
      <c r="Q377" s="5">
        <v>0.08</v>
      </c>
      <c r="R377" s="6">
        <f t="shared" si="26"/>
        <v>24.924240000000005</v>
      </c>
      <c r="S377" s="7">
        <v>16</v>
      </c>
      <c r="T377" s="8">
        <f t="shared" si="27"/>
        <v>398.78784000000007</v>
      </c>
      <c r="U377" s="5">
        <v>0.11</v>
      </c>
      <c r="V377" s="9">
        <f t="shared" si="28"/>
        <v>43.86666240000001</v>
      </c>
      <c r="W377" s="4">
        <v>5.47</v>
      </c>
      <c r="X377" s="4">
        <f t="shared" si="29"/>
        <v>360.39117760000011</v>
      </c>
      <c r="Y377" s="58"/>
      <c r="AA377" t="b">
        <f>AND('Sales Filter'!H377= "BOBBY CHAVEZ", YEAR('Sales Filter'!B377 ) = 2015)</f>
        <v>0</v>
      </c>
    </row>
    <row r="378" spans="1:27" ht="14.5">
      <c r="A378" s="2" t="s">
        <v>950</v>
      </c>
      <c r="B378" s="3">
        <v>41759</v>
      </c>
      <c r="C378" s="2" t="s">
        <v>951</v>
      </c>
      <c r="D378" s="2" t="s">
        <v>952</v>
      </c>
      <c r="E378" s="2" t="s">
        <v>27</v>
      </c>
      <c r="F378" s="2" t="s">
        <v>27</v>
      </c>
      <c r="G378" s="2" t="s">
        <v>79</v>
      </c>
      <c r="H378" s="2" t="s">
        <v>29</v>
      </c>
      <c r="I378" s="2" t="s">
        <v>60</v>
      </c>
      <c r="J378" s="2" t="s">
        <v>35</v>
      </c>
      <c r="K378" s="2" t="s">
        <v>36</v>
      </c>
      <c r="L378" s="2" t="s">
        <v>33</v>
      </c>
      <c r="M378" s="3">
        <v>41767</v>
      </c>
      <c r="N378" s="4">
        <v>2.5190000000000001</v>
      </c>
      <c r="O378" s="4">
        <v>3.9380000000000006</v>
      </c>
      <c r="P378" s="5">
        <f t="shared" si="25"/>
        <v>0.56331877729257662</v>
      </c>
      <c r="Q378" s="5">
        <v>0.08</v>
      </c>
      <c r="R378" s="6">
        <f t="shared" si="26"/>
        <v>4.2530400000000013</v>
      </c>
      <c r="S378" s="7">
        <v>17</v>
      </c>
      <c r="T378" s="8">
        <f t="shared" si="27"/>
        <v>72.301680000000019</v>
      </c>
      <c r="U378" s="5">
        <v>6.0000000000000005E-2</v>
      </c>
      <c r="V378" s="9">
        <f t="shared" si="28"/>
        <v>4.3381008000000012</v>
      </c>
      <c r="W378" s="4">
        <v>1.68</v>
      </c>
      <c r="X378" s="4">
        <f t="shared" si="29"/>
        <v>69.643579200000019</v>
      </c>
      <c r="Y378" s="58"/>
      <c r="AA378" t="b">
        <f>AND('Sales Filter'!H378= "BOBBY CHAVEZ", YEAR('Sales Filter'!B378 ) = 2015)</f>
        <v>0</v>
      </c>
    </row>
    <row r="379" spans="1:27" ht="14.5">
      <c r="A379" s="2" t="s">
        <v>953</v>
      </c>
      <c r="B379" s="3">
        <v>41760</v>
      </c>
      <c r="C379" s="2" t="s">
        <v>555</v>
      </c>
      <c r="D379" s="2" t="s">
        <v>556</v>
      </c>
      <c r="E379" s="2" t="s">
        <v>48</v>
      </c>
      <c r="F379" s="2" t="s">
        <v>49</v>
      </c>
      <c r="G379" s="2" t="s">
        <v>79</v>
      </c>
      <c r="H379" s="2" t="s">
        <v>70</v>
      </c>
      <c r="I379" s="2" t="s">
        <v>42</v>
      </c>
      <c r="J379" s="2" t="s">
        <v>35</v>
      </c>
      <c r="K379" s="2" t="s">
        <v>36</v>
      </c>
      <c r="L379" s="2" t="s">
        <v>33</v>
      </c>
      <c r="M379" s="3">
        <v>41771</v>
      </c>
      <c r="N379" s="4">
        <v>1.4410000000000003</v>
      </c>
      <c r="O379" s="4">
        <v>3.1240000000000001</v>
      </c>
      <c r="P379" s="5">
        <f t="shared" si="25"/>
        <v>1.1679389312977095</v>
      </c>
      <c r="Q379" s="5">
        <v>0.08</v>
      </c>
      <c r="R379" s="6">
        <f t="shared" si="26"/>
        <v>3.3739200000000005</v>
      </c>
      <c r="S379" s="7">
        <v>50</v>
      </c>
      <c r="T379" s="8">
        <f t="shared" si="27"/>
        <v>168.69600000000003</v>
      </c>
      <c r="U379" s="5">
        <v>0.11</v>
      </c>
      <c r="V379" s="9">
        <f t="shared" si="28"/>
        <v>18.556560000000005</v>
      </c>
      <c r="W379" s="4">
        <v>0.98000000000000009</v>
      </c>
      <c r="X379" s="4">
        <f t="shared" si="29"/>
        <v>151.11944000000003</v>
      </c>
      <c r="Y379" s="58"/>
      <c r="AA379" t="b">
        <f>AND('Sales Filter'!H379= "BOBBY CHAVEZ", YEAR('Sales Filter'!B379 ) = 2015)</f>
        <v>0</v>
      </c>
    </row>
    <row r="380" spans="1:27" ht="14.5">
      <c r="A380" s="2" t="s">
        <v>954</v>
      </c>
      <c r="B380" s="3">
        <v>41765</v>
      </c>
      <c r="C380" s="2" t="s">
        <v>955</v>
      </c>
      <c r="D380" s="2" t="s">
        <v>956</v>
      </c>
      <c r="E380" s="2" t="s">
        <v>27</v>
      </c>
      <c r="F380" s="2" t="s">
        <v>27</v>
      </c>
      <c r="G380" s="2" t="s">
        <v>28</v>
      </c>
      <c r="H380" s="2" t="s">
        <v>112</v>
      </c>
      <c r="I380" s="2" t="s">
        <v>42</v>
      </c>
      <c r="J380" s="2" t="s">
        <v>35</v>
      </c>
      <c r="K380" s="2" t="s">
        <v>36</v>
      </c>
      <c r="L380" s="2" t="s">
        <v>33</v>
      </c>
      <c r="M380" s="3">
        <v>41777</v>
      </c>
      <c r="N380" s="4">
        <v>1.0230000000000001</v>
      </c>
      <c r="O380" s="4">
        <v>1.6280000000000001</v>
      </c>
      <c r="P380" s="5">
        <f t="shared" si="25"/>
        <v>0.59139784946236551</v>
      </c>
      <c r="Q380" s="5">
        <v>0.08</v>
      </c>
      <c r="R380" s="6">
        <f t="shared" si="26"/>
        <v>1.7582400000000002</v>
      </c>
      <c r="S380" s="7">
        <v>35</v>
      </c>
      <c r="T380" s="8">
        <f t="shared" si="27"/>
        <v>61.53840000000001</v>
      </c>
      <c r="U380" s="5">
        <v>0.08</v>
      </c>
      <c r="V380" s="9">
        <f t="shared" si="28"/>
        <v>4.9230720000000012</v>
      </c>
      <c r="W380" s="4">
        <v>0.75</v>
      </c>
      <c r="X380" s="4">
        <f t="shared" si="29"/>
        <v>57.365328000000005</v>
      </c>
      <c r="Y380" s="58"/>
      <c r="AA380" t="b">
        <f>AND('Sales Filter'!H380= "BOBBY CHAVEZ", YEAR('Sales Filter'!B380 ) = 2015)</f>
        <v>0</v>
      </c>
    </row>
    <row r="381" spans="1:27" ht="14.5">
      <c r="A381" s="2" t="s">
        <v>957</v>
      </c>
      <c r="B381" s="3">
        <v>41765</v>
      </c>
      <c r="C381" s="2" t="s">
        <v>958</v>
      </c>
      <c r="D381" s="2" t="s">
        <v>959</v>
      </c>
      <c r="E381" s="2" t="s">
        <v>27</v>
      </c>
      <c r="F381" s="2" t="s">
        <v>27</v>
      </c>
      <c r="G381" s="2" t="s">
        <v>28</v>
      </c>
      <c r="H381" s="2" t="s">
        <v>89</v>
      </c>
      <c r="I381" s="2" t="s">
        <v>42</v>
      </c>
      <c r="J381" s="2" t="s">
        <v>35</v>
      </c>
      <c r="K381" s="2" t="s">
        <v>54</v>
      </c>
      <c r="L381" s="2" t="s">
        <v>33</v>
      </c>
      <c r="M381" s="3">
        <v>41776</v>
      </c>
      <c r="N381" s="4">
        <v>1.4630000000000003</v>
      </c>
      <c r="O381" s="4">
        <v>2.2880000000000003</v>
      </c>
      <c r="P381" s="5">
        <f t="shared" si="25"/>
        <v>0.56390977443609003</v>
      </c>
      <c r="Q381" s="5">
        <v>0.08</v>
      </c>
      <c r="R381" s="6">
        <f t="shared" si="26"/>
        <v>2.4710400000000003</v>
      </c>
      <c r="S381" s="7">
        <v>42</v>
      </c>
      <c r="T381" s="8">
        <f t="shared" si="27"/>
        <v>103.78368000000002</v>
      </c>
      <c r="U381" s="5">
        <v>0.01</v>
      </c>
      <c r="V381" s="9">
        <f t="shared" si="28"/>
        <v>1.0378368000000002</v>
      </c>
      <c r="W381" s="4">
        <v>1.54</v>
      </c>
      <c r="X381" s="4">
        <f t="shared" si="29"/>
        <v>104.28584320000003</v>
      </c>
      <c r="Y381" s="58"/>
      <c r="AA381" t="b">
        <f>AND('Sales Filter'!H381= "BOBBY CHAVEZ", YEAR('Sales Filter'!B381 ) = 2015)</f>
        <v>0</v>
      </c>
    </row>
    <row r="382" spans="1:27" ht="14.5">
      <c r="A382" s="2" t="s">
        <v>960</v>
      </c>
      <c r="B382" s="3">
        <v>41766</v>
      </c>
      <c r="C382" s="2" t="s">
        <v>961</v>
      </c>
      <c r="D382" s="2" t="s">
        <v>962</v>
      </c>
      <c r="E382" s="2" t="s">
        <v>48</v>
      </c>
      <c r="F382" s="2" t="s">
        <v>49</v>
      </c>
      <c r="G382" s="2" t="s">
        <v>28</v>
      </c>
      <c r="H382" s="2" t="s">
        <v>70</v>
      </c>
      <c r="I382" s="2" t="s">
        <v>60</v>
      </c>
      <c r="J382" s="2" t="s">
        <v>196</v>
      </c>
      <c r="K382" s="2" t="s">
        <v>94</v>
      </c>
      <c r="L382" s="2" t="s">
        <v>33</v>
      </c>
      <c r="M382" s="3">
        <v>41774</v>
      </c>
      <c r="N382" s="4">
        <v>61.776000000000003</v>
      </c>
      <c r="O382" s="4">
        <v>150.678</v>
      </c>
      <c r="P382" s="5">
        <f t="shared" si="25"/>
        <v>1.4391025641025639</v>
      </c>
      <c r="Q382" s="5">
        <v>0.08</v>
      </c>
      <c r="R382" s="6">
        <f t="shared" si="26"/>
        <v>162.73224000000002</v>
      </c>
      <c r="S382" s="7">
        <v>46</v>
      </c>
      <c r="T382" s="8">
        <f t="shared" si="27"/>
        <v>7485.6830400000008</v>
      </c>
      <c r="U382" s="5">
        <v>0.09</v>
      </c>
      <c r="V382" s="9">
        <f t="shared" si="28"/>
        <v>673.71147360000009</v>
      </c>
      <c r="W382" s="4">
        <v>24.54</v>
      </c>
      <c r="X382" s="4">
        <f t="shared" si="29"/>
        <v>6836.5115664000004</v>
      </c>
      <c r="Y382" s="58"/>
      <c r="AA382" t="b">
        <f>AND('Sales Filter'!H382= "BOBBY CHAVEZ", YEAR('Sales Filter'!B382 ) = 2015)</f>
        <v>0</v>
      </c>
    </row>
    <row r="383" spans="1:27" ht="14.5">
      <c r="A383" s="2" t="s">
        <v>963</v>
      </c>
      <c r="B383" s="3">
        <v>41768</v>
      </c>
      <c r="C383" s="2" t="s">
        <v>463</v>
      </c>
      <c r="D383" s="2" t="s">
        <v>464</v>
      </c>
      <c r="E383" s="2" t="s">
        <v>27</v>
      </c>
      <c r="F383" s="2" t="s">
        <v>27</v>
      </c>
      <c r="G383" s="2" t="s">
        <v>28</v>
      </c>
      <c r="H383" s="2" t="s">
        <v>29</v>
      </c>
      <c r="I383" s="2" t="s">
        <v>30</v>
      </c>
      <c r="J383" s="2" t="s">
        <v>35</v>
      </c>
      <c r="K383" s="2" t="s">
        <v>36</v>
      </c>
      <c r="L383" s="2" t="s">
        <v>33</v>
      </c>
      <c r="M383" s="3">
        <v>41776</v>
      </c>
      <c r="N383" s="4">
        <v>5.742</v>
      </c>
      <c r="O383" s="4">
        <v>10.835000000000001</v>
      </c>
      <c r="P383" s="5">
        <f t="shared" si="25"/>
        <v>0.88697318007662851</v>
      </c>
      <c r="Q383" s="5">
        <v>0.08</v>
      </c>
      <c r="R383" s="6">
        <f t="shared" si="26"/>
        <v>11.701800000000002</v>
      </c>
      <c r="S383" s="7">
        <v>22</v>
      </c>
      <c r="T383" s="8">
        <f t="shared" si="27"/>
        <v>257.43960000000004</v>
      </c>
      <c r="U383" s="5">
        <v>6.9999999999999993E-2</v>
      </c>
      <c r="V383" s="9">
        <f t="shared" si="28"/>
        <v>18.020772000000001</v>
      </c>
      <c r="W383" s="4">
        <v>4.87</v>
      </c>
      <c r="X383" s="4">
        <f t="shared" si="29"/>
        <v>244.28882800000005</v>
      </c>
      <c r="Y383" s="58"/>
      <c r="AA383" t="b">
        <f>AND('Sales Filter'!H383= "BOBBY CHAVEZ", YEAR('Sales Filter'!B383 ) = 2015)</f>
        <v>0</v>
      </c>
    </row>
    <row r="384" spans="1:27" ht="14.5">
      <c r="A384" s="2" t="s">
        <v>964</v>
      </c>
      <c r="B384" s="3">
        <v>41770</v>
      </c>
      <c r="C384" s="2" t="s">
        <v>566</v>
      </c>
      <c r="D384" s="2" t="s">
        <v>567</v>
      </c>
      <c r="E384" s="2" t="s">
        <v>27</v>
      </c>
      <c r="F384" s="2" t="s">
        <v>27</v>
      </c>
      <c r="G384" s="2" t="s">
        <v>79</v>
      </c>
      <c r="H384" s="2" t="s">
        <v>89</v>
      </c>
      <c r="I384" s="2" t="s">
        <v>51</v>
      </c>
      <c r="J384" s="2" t="s">
        <v>35</v>
      </c>
      <c r="K384" s="2" t="s">
        <v>54</v>
      </c>
      <c r="L384" s="2" t="s">
        <v>33</v>
      </c>
      <c r="M384" s="3">
        <v>41778</v>
      </c>
      <c r="N384" s="4">
        <v>3.036</v>
      </c>
      <c r="O384" s="4">
        <v>4.8180000000000005</v>
      </c>
      <c r="P384" s="5">
        <f t="shared" si="25"/>
        <v>0.5869565217391306</v>
      </c>
      <c r="Q384" s="5">
        <v>0.08</v>
      </c>
      <c r="R384" s="6">
        <f t="shared" si="26"/>
        <v>5.2034400000000005</v>
      </c>
      <c r="S384" s="7">
        <v>31</v>
      </c>
      <c r="T384" s="8">
        <f t="shared" si="27"/>
        <v>161.30664000000002</v>
      </c>
      <c r="U384" s="5">
        <v>0.09</v>
      </c>
      <c r="V384" s="9">
        <f t="shared" si="28"/>
        <v>14.5175976</v>
      </c>
      <c r="W384" s="4">
        <v>6.26</v>
      </c>
      <c r="X384" s="4">
        <f t="shared" si="29"/>
        <v>153.04904240000002</v>
      </c>
      <c r="Y384" s="58"/>
      <c r="AA384" t="b">
        <f>AND('Sales Filter'!H384= "BOBBY CHAVEZ", YEAR('Sales Filter'!B384 ) = 2015)</f>
        <v>0</v>
      </c>
    </row>
    <row r="385" spans="1:27" ht="14.5">
      <c r="A385" s="2" t="s">
        <v>965</v>
      </c>
      <c r="B385" s="3">
        <v>41772</v>
      </c>
      <c r="C385" s="2" t="s">
        <v>515</v>
      </c>
      <c r="D385" s="2" t="s">
        <v>516</v>
      </c>
      <c r="E385" s="2" t="s">
        <v>27</v>
      </c>
      <c r="F385" s="2" t="s">
        <v>27</v>
      </c>
      <c r="G385" s="2" t="s">
        <v>58</v>
      </c>
      <c r="H385" s="2" t="s">
        <v>41</v>
      </c>
      <c r="I385" s="2" t="s">
        <v>30</v>
      </c>
      <c r="J385" s="2" t="s">
        <v>35</v>
      </c>
      <c r="K385" s="2" t="s">
        <v>54</v>
      </c>
      <c r="L385" s="2" t="s">
        <v>33</v>
      </c>
      <c r="M385" s="3">
        <v>41780</v>
      </c>
      <c r="N385" s="4">
        <v>2.1339999999999999</v>
      </c>
      <c r="O385" s="4">
        <v>3.3880000000000003</v>
      </c>
      <c r="P385" s="5">
        <f t="shared" si="25"/>
        <v>0.58762886597938169</v>
      </c>
      <c r="Q385" s="5">
        <v>0.08</v>
      </c>
      <c r="R385" s="6">
        <f t="shared" si="26"/>
        <v>3.6590400000000005</v>
      </c>
      <c r="S385" s="7">
        <v>11</v>
      </c>
      <c r="T385" s="8">
        <f t="shared" si="27"/>
        <v>40.249440000000007</v>
      </c>
      <c r="U385" s="5">
        <v>0.02</v>
      </c>
      <c r="V385" s="9">
        <f t="shared" si="28"/>
        <v>0.80498880000000017</v>
      </c>
      <c r="W385" s="4">
        <v>1.04</v>
      </c>
      <c r="X385" s="4">
        <f t="shared" si="29"/>
        <v>40.484451200000009</v>
      </c>
      <c r="Y385" s="58"/>
      <c r="AA385" t="b">
        <f>AND('Sales Filter'!H385= "BOBBY CHAVEZ", YEAR('Sales Filter'!B385 ) = 2015)</f>
        <v>0</v>
      </c>
    </row>
    <row r="386" spans="1:27" ht="14.5">
      <c r="A386" s="2" t="s">
        <v>966</v>
      </c>
      <c r="B386" s="3">
        <v>41774</v>
      </c>
      <c r="C386" s="2" t="s">
        <v>428</v>
      </c>
      <c r="D386" s="2" t="s">
        <v>429</v>
      </c>
      <c r="E386" s="2" t="s">
        <v>27</v>
      </c>
      <c r="F386" s="2" t="s">
        <v>27</v>
      </c>
      <c r="G386" s="2" t="s">
        <v>40</v>
      </c>
      <c r="H386" s="2" t="s">
        <v>103</v>
      </c>
      <c r="I386" s="2" t="s">
        <v>51</v>
      </c>
      <c r="J386" s="2" t="s">
        <v>35</v>
      </c>
      <c r="K386" s="2" t="s">
        <v>32</v>
      </c>
      <c r="L386" s="2" t="s">
        <v>33</v>
      </c>
      <c r="M386" s="3">
        <v>41782</v>
      </c>
      <c r="N386" s="4">
        <v>5.7090000000000005</v>
      </c>
      <c r="O386" s="4">
        <v>14.278000000000002</v>
      </c>
      <c r="P386" s="5">
        <f t="shared" ref="P386:P449" si="30">(O386-N386)/N386</f>
        <v>1.5009633911368019</v>
      </c>
      <c r="Q386" s="5">
        <v>0.08</v>
      </c>
      <c r="R386" s="6">
        <f t="shared" ref="R386:R449" si="31">(Q386+1)*O386</f>
        <v>15.420240000000003</v>
      </c>
      <c r="S386" s="7">
        <v>22</v>
      </c>
      <c r="T386" s="8">
        <f t="shared" ref="T386:T449" si="32">S386*R386</f>
        <v>339.24528000000009</v>
      </c>
      <c r="U386" s="5">
        <v>0.05</v>
      </c>
      <c r="V386" s="9">
        <f t="shared" ref="V386:V449" si="33">U386*T386</f>
        <v>16.962264000000005</v>
      </c>
      <c r="W386" s="4">
        <v>3.19</v>
      </c>
      <c r="X386" s="4">
        <f t="shared" ref="X386:X449" si="34">T386-V386+W386</f>
        <v>325.47301600000009</v>
      </c>
      <c r="Y386" s="58"/>
      <c r="AA386" t="b">
        <f>AND('Sales Filter'!H386= "BOBBY CHAVEZ", YEAR('Sales Filter'!B386 ) = 2015)</f>
        <v>0</v>
      </c>
    </row>
    <row r="387" spans="1:27" ht="14.5">
      <c r="A387" s="2" t="s">
        <v>967</v>
      </c>
      <c r="B387" s="3">
        <v>41776</v>
      </c>
      <c r="C387" s="2" t="s">
        <v>968</v>
      </c>
      <c r="D387" s="2" t="s">
        <v>969</v>
      </c>
      <c r="E387" s="2" t="s">
        <v>48</v>
      </c>
      <c r="F387" s="2" t="s">
        <v>49</v>
      </c>
      <c r="G387" s="2" t="s">
        <v>58</v>
      </c>
      <c r="H387" s="2" t="s">
        <v>50</v>
      </c>
      <c r="I387" s="2" t="s">
        <v>30</v>
      </c>
      <c r="J387" s="2" t="s">
        <v>196</v>
      </c>
      <c r="K387" s="2" t="s">
        <v>32</v>
      </c>
      <c r="L387" s="2" t="s">
        <v>43</v>
      </c>
      <c r="M387" s="3">
        <v>41784</v>
      </c>
      <c r="N387" s="4">
        <v>6.0500000000000007</v>
      </c>
      <c r="O387" s="4">
        <v>13.442000000000002</v>
      </c>
      <c r="P387" s="5">
        <f t="shared" si="30"/>
        <v>1.2218181818181819</v>
      </c>
      <c r="Q387" s="5">
        <v>0.08</v>
      </c>
      <c r="R387" s="6">
        <f t="shared" si="31"/>
        <v>14.517360000000004</v>
      </c>
      <c r="S387" s="7">
        <v>20</v>
      </c>
      <c r="T387" s="8">
        <f t="shared" si="32"/>
        <v>290.34720000000004</v>
      </c>
      <c r="U387" s="5">
        <v>0.05</v>
      </c>
      <c r="V387" s="9">
        <f t="shared" si="33"/>
        <v>14.517360000000004</v>
      </c>
      <c r="W387" s="4">
        <v>2.9</v>
      </c>
      <c r="X387" s="4">
        <f t="shared" si="34"/>
        <v>278.72984000000002</v>
      </c>
      <c r="Y387" s="58"/>
      <c r="AA387" t="b">
        <f>AND('Sales Filter'!H387= "BOBBY CHAVEZ", YEAR('Sales Filter'!B387 ) = 2015)</f>
        <v>0</v>
      </c>
    </row>
    <row r="388" spans="1:27" ht="14.5">
      <c r="A388" s="2" t="s">
        <v>970</v>
      </c>
      <c r="B388" s="3">
        <v>41776</v>
      </c>
      <c r="C388" s="2" t="s">
        <v>971</v>
      </c>
      <c r="D388" s="2" t="s">
        <v>972</v>
      </c>
      <c r="E388" s="2" t="s">
        <v>27</v>
      </c>
      <c r="F388" s="2" t="s">
        <v>27</v>
      </c>
      <c r="G388" s="2" t="s">
        <v>28</v>
      </c>
      <c r="H388" s="2" t="s">
        <v>103</v>
      </c>
      <c r="I388" s="2" t="s">
        <v>42</v>
      </c>
      <c r="J388" s="2" t="s">
        <v>35</v>
      </c>
      <c r="K388" s="2" t="s">
        <v>36</v>
      </c>
      <c r="L388" s="2" t="s">
        <v>43</v>
      </c>
      <c r="M388" s="3">
        <v>41788</v>
      </c>
      <c r="N388" s="4">
        <v>2.5410000000000004</v>
      </c>
      <c r="O388" s="4">
        <v>4.1580000000000004</v>
      </c>
      <c r="P388" s="5">
        <f t="shared" si="30"/>
        <v>0.63636363636363624</v>
      </c>
      <c r="Q388" s="5">
        <v>0.08</v>
      </c>
      <c r="R388" s="6">
        <f t="shared" si="31"/>
        <v>4.4906400000000009</v>
      </c>
      <c r="S388" s="7">
        <v>17</v>
      </c>
      <c r="T388" s="8">
        <f t="shared" si="32"/>
        <v>76.340880000000013</v>
      </c>
      <c r="U388" s="5">
        <v>0.04</v>
      </c>
      <c r="V388" s="9">
        <f t="shared" si="33"/>
        <v>3.0536352000000004</v>
      </c>
      <c r="W388" s="4">
        <v>0.76</v>
      </c>
      <c r="X388" s="4">
        <f t="shared" si="34"/>
        <v>74.047244800000016</v>
      </c>
      <c r="Y388" s="58"/>
      <c r="AA388" t="b">
        <f>AND('Sales Filter'!H388= "BOBBY CHAVEZ", YEAR('Sales Filter'!B388 ) = 2015)</f>
        <v>0</v>
      </c>
    </row>
    <row r="389" spans="1:27" ht="14.5">
      <c r="A389" s="2" t="s">
        <v>973</v>
      </c>
      <c r="B389" s="3">
        <v>41782</v>
      </c>
      <c r="C389" s="2" t="s">
        <v>974</v>
      </c>
      <c r="D389" s="2" t="s">
        <v>975</v>
      </c>
      <c r="E389" s="2" t="s">
        <v>27</v>
      </c>
      <c r="F389" s="2" t="s">
        <v>27</v>
      </c>
      <c r="G389" s="2" t="s">
        <v>40</v>
      </c>
      <c r="H389" s="2" t="s">
        <v>65</v>
      </c>
      <c r="I389" s="2" t="s">
        <v>42</v>
      </c>
      <c r="J389" s="2" t="s">
        <v>31</v>
      </c>
      <c r="K389" s="2" t="s">
        <v>118</v>
      </c>
      <c r="L389" s="2" t="s">
        <v>119</v>
      </c>
      <c r="M389" s="3">
        <v>41793</v>
      </c>
      <c r="N389" s="4">
        <v>306.88900000000001</v>
      </c>
      <c r="O389" s="4">
        <v>494.98900000000003</v>
      </c>
      <c r="P389" s="5">
        <f t="shared" si="30"/>
        <v>0.61292519445141413</v>
      </c>
      <c r="Q389" s="5">
        <v>0.08</v>
      </c>
      <c r="R389" s="6">
        <f t="shared" si="31"/>
        <v>534.58812000000012</v>
      </c>
      <c r="S389" s="7">
        <v>49</v>
      </c>
      <c r="T389" s="8">
        <f t="shared" si="32"/>
        <v>26194.817880000006</v>
      </c>
      <c r="U389" s="5">
        <v>0.11</v>
      </c>
      <c r="V389" s="9">
        <f t="shared" si="33"/>
        <v>2881.4299668000008</v>
      </c>
      <c r="W389" s="4">
        <v>49.05</v>
      </c>
      <c r="X389" s="4">
        <f t="shared" si="34"/>
        <v>23362.437913200003</v>
      </c>
      <c r="Y389" s="58"/>
      <c r="AA389" t="b">
        <f>AND('Sales Filter'!H389= "BOBBY CHAVEZ", YEAR('Sales Filter'!B389 ) = 2015)</f>
        <v>0</v>
      </c>
    </row>
    <row r="390" spans="1:27" ht="14.5">
      <c r="A390" s="2" t="s">
        <v>976</v>
      </c>
      <c r="B390" s="3">
        <v>41786</v>
      </c>
      <c r="C390" s="2" t="s">
        <v>977</v>
      </c>
      <c r="D390" s="2" t="s">
        <v>978</v>
      </c>
      <c r="E390" s="2" t="s">
        <v>27</v>
      </c>
      <c r="F390" s="2" t="s">
        <v>27</v>
      </c>
      <c r="G390" s="2" t="s">
        <v>28</v>
      </c>
      <c r="H390" s="2" t="s">
        <v>29</v>
      </c>
      <c r="I390" s="2" t="s">
        <v>42</v>
      </c>
      <c r="J390" s="2" t="s">
        <v>31</v>
      </c>
      <c r="K390" s="2" t="s">
        <v>54</v>
      </c>
      <c r="L390" s="2" t="s">
        <v>33</v>
      </c>
      <c r="M390" s="3">
        <v>41797</v>
      </c>
      <c r="N390" s="4">
        <v>35.222000000000008</v>
      </c>
      <c r="O390" s="4">
        <v>167.72800000000001</v>
      </c>
      <c r="P390" s="5">
        <f t="shared" si="30"/>
        <v>3.7620237351655206</v>
      </c>
      <c r="Q390" s="5">
        <v>0.08</v>
      </c>
      <c r="R390" s="6">
        <f t="shared" si="31"/>
        <v>181.14624000000003</v>
      </c>
      <c r="S390" s="7">
        <v>51</v>
      </c>
      <c r="T390" s="8">
        <f t="shared" si="32"/>
        <v>9238.4582400000018</v>
      </c>
      <c r="U390" s="5">
        <v>0.04</v>
      </c>
      <c r="V390" s="9">
        <f t="shared" si="33"/>
        <v>369.53832960000005</v>
      </c>
      <c r="W390" s="4">
        <v>4.05</v>
      </c>
      <c r="X390" s="4">
        <f t="shared" si="34"/>
        <v>8872.969910400001</v>
      </c>
      <c r="Y390" s="58"/>
      <c r="AA390" t="b">
        <f>AND('Sales Filter'!H390= "BOBBY CHAVEZ", YEAR('Sales Filter'!B390 ) = 2015)</f>
        <v>0</v>
      </c>
    </row>
    <row r="391" spans="1:27" ht="14.5">
      <c r="A391" s="10" t="s">
        <v>979</v>
      </c>
      <c r="B391" s="11">
        <v>41786</v>
      </c>
      <c r="C391" s="10" t="s">
        <v>980</v>
      </c>
      <c r="D391" s="10" t="s">
        <v>981</v>
      </c>
      <c r="E391" s="10" t="s">
        <v>27</v>
      </c>
      <c r="F391" s="10" t="s">
        <v>27</v>
      </c>
      <c r="G391" s="10" t="s">
        <v>28</v>
      </c>
      <c r="H391" s="10" t="s">
        <v>112</v>
      </c>
      <c r="I391" s="10" t="s">
        <v>117</v>
      </c>
      <c r="J391" s="10" t="s">
        <v>35</v>
      </c>
      <c r="K391" s="10" t="s">
        <v>54</v>
      </c>
      <c r="L391" s="10" t="s">
        <v>33</v>
      </c>
      <c r="M391" s="11">
        <v>41793</v>
      </c>
      <c r="N391" s="12">
        <v>15.268000000000002</v>
      </c>
      <c r="O391" s="12">
        <v>24.618000000000002</v>
      </c>
      <c r="P391" s="13">
        <f t="shared" si="30"/>
        <v>0.61239193083573473</v>
      </c>
      <c r="Q391" s="13">
        <v>0.08</v>
      </c>
      <c r="R391" s="14">
        <f t="shared" si="31"/>
        <v>26.587440000000004</v>
      </c>
      <c r="S391" s="15">
        <v>28</v>
      </c>
      <c r="T391" s="16">
        <f t="shared" si="32"/>
        <v>744.44832000000008</v>
      </c>
      <c r="U391" s="13">
        <v>0.08</v>
      </c>
      <c r="V391" s="17">
        <f t="shared" si="33"/>
        <v>59.555865600000004</v>
      </c>
      <c r="W391" s="12">
        <v>15.15</v>
      </c>
      <c r="X391" s="12">
        <f t="shared" si="34"/>
        <v>700.04245440000011</v>
      </c>
      <c r="Y391" s="59"/>
      <c r="AA391" t="b">
        <f>AND('Sales Filter'!H391= "BOBBY CHAVEZ", YEAR('Sales Filter'!B391 ) = 2015)</f>
        <v>0</v>
      </c>
    </row>
    <row r="392" spans="1:27" ht="14.5">
      <c r="A392" s="2" t="s">
        <v>982</v>
      </c>
      <c r="B392" s="3">
        <v>41786</v>
      </c>
      <c r="C392" s="2" t="s">
        <v>983</v>
      </c>
      <c r="D392" s="2" t="s">
        <v>984</v>
      </c>
      <c r="E392" s="2" t="s">
        <v>48</v>
      </c>
      <c r="F392" s="2" t="s">
        <v>49</v>
      </c>
      <c r="G392" s="2" t="s">
        <v>28</v>
      </c>
      <c r="H392" s="2" t="s">
        <v>70</v>
      </c>
      <c r="I392" s="2" t="s">
        <v>30</v>
      </c>
      <c r="J392" s="2" t="s">
        <v>35</v>
      </c>
      <c r="K392" s="2" t="s">
        <v>32</v>
      </c>
      <c r="L392" s="2" t="s">
        <v>33</v>
      </c>
      <c r="M392" s="3">
        <v>41793</v>
      </c>
      <c r="N392" s="4">
        <v>5.2690000000000001</v>
      </c>
      <c r="O392" s="4">
        <v>13.167000000000002</v>
      </c>
      <c r="P392" s="5">
        <f t="shared" si="30"/>
        <v>1.4989561586638833</v>
      </c>
      <c r="Q392" s="5">
        <v>0.08</v>
      </c>
      <c r="R392" s="6">
        <f t="shared" si="31"/>
        <v>14.220360000000003</v>
      </c>
      <c r="S392" s="7">
        <v>48</v>
      </c>
      <c r="T392" s="8">
        <f t="shared" si="32"/>
        <v>682.5772800000002</v>
      </c>
      <c r="U392" s="5">
        <v>0.08</v>
      </c>
      <c r="V392" s="9">
        <f t="shared" si="33"/>
        <v>54.606182400000016</v>
      </c>
      <c r="W392" s="4">
        <v>5.8599999999999994</v>
      </c>
      <c r="X392" s="4">
        <f t="shared" si="34"/>
        <v>633.83109760000025</v>
      </c>
      <c r="Y392" s="58"/>
      <c r="AA392" t="b">
        <f>AND('Sales Filter'!H392= "BOBBY CHAVEZ", YEAR('Sales Filter'!B392 ) = 2015)</f>
        <v>0</v>
      </c>
    </row>
    <row r="393" spans="1:27" ht="14.5">
      <c r="A393" s="2" t="s">
        <v>985</v>
      </c>
      <c r="B393" s="3">
        <v>41790</v>
      </c>
      <c r="C393" s="2" t="s">
        <v>986</v>
      </c>
      <c r="D393" s="2" t="s">
        <v>987</v>
      </c>
      <c r="E393" s="2" t="s">
        <v>48</v>
      </c>
      <c r="F393" s="2" t="s">
        <v>49</v>
      </c>
      <c r="G393" s="2" t="s">
        <v>28</v>
      </c>
      <c r="H393" s="2" t="s">
        <v>50</v>
      </c>
      <c r="I393" s="2" t="s">
        <v>60</v>
      </c>
      <c r="J393" s="2" t="s">
        <v>31</v>
      </c>
      <c r="K393" s="2" t="s">
        <v>52</v>
      </c>
      <c r="L393" s="2" t="s">
        <v>33</v>
      </c>
      <c r="M393" s="3">
        <v>41799</v>
      </c>
      <c r="N393" s="4">
        <v>9.7020000000000017</v>
      </c>
      <c r="O393" s="4">
        <v>23.088999999999999</v>
      </c>
      <c r="P393" s="5">
        <f t="shared" si="30"/>
        <v>1.3798185941043077</v>
      </c>
      <c r="Q393" s="5">
        <v>0.08</v>
      </c>
      <c r="R393" s="6">
        <f t="shared" si="31"/>
        <v>24.936119999999999</v>
      </c>
      <c r="S393" s="7">
        <v>12</v>
      </c>
      <c r="T393" s="8">
        <f t="shared" si="32"/>
        <v>299.23343999999997</v>
      </c>
      <c r="U393" s="5">
        <v>0.01</v>
      </c>
      <c r="V393" s="9">
        <f t="shared" si="33"/>
        <v>2.9923343999999998</v>
      </c>
      <c r="W393" s="4">
        <v>4.8599999999999994</v>
      </c>
      <c r="X393" s="4">
        <f t="shared" si="34"/>
        <v>301.10110559999998</v>
      </c>
      <c r="Y393" s="58"/>
      <c r="AA393" t="b">
        <f>AND('Sales Filter'!H393= "BOBBY CHAVEZ", YEAR('Sales Filter'!B393 ) = 2015)</f>
        <v>0</v>
      </c>
    </row>
    <row r="394" spans="1:27" ht="14.5">
      <c r="A394" s="2" t="s">
        <v>988</v>
      </c>
      <c r="B394" s="3">
        <v>41791</v>
      </c>
      <c r="C394" s="2" t="s">
        <v>695</v>
      </c>
      <c r="D394" s="2" t="s">
        <v>696</v>
      </c>
      <c r="E394" s="2" t="s">
        <v>27</v>
      </c>
      <c r="F394" s="2" t="s">
        <v>27</v>
      </c>
      <c r="G394" s="2" t="s">
        <v>28</v>
      </c>
      <c r="H394" s="2" t="s">
        <v>327</v>
      </c>
      <c r="I394" s="2" t="s">
        <v>51</v>
      </c>
      <c r="J394" s="2" t="s">
        <v>35</v>
      </c>
      <c r="K394" s="2" t="s">
        <v>36</v>
      </c>
      <c r="L394" s="2" t="s">
        <v>33</v>
      </c>
      <c r="M394" s="3">
        <v>41799</v>
      </c>
      <c r="N394" s="4">
        <v>1.1990000000000003</v>
      </c>
      <c r="O394" s="4">
        <v>2.0020000000000002</v>
      </c>
      <c r="P394" s="5">
        <f t="shared" si="30"/>
        <v>0.66972477064220159</v>
      </c>
      <c r="Q394" s="5">
        <v>0.08</v>
      </c>
      <c r="R394" s="6">
        <f t="shared" si="31"/>
        <v>2.1621600000000005</v>
      </c>
      <c r="S394" s="7">
        <v>42</v>
      </c>
      <c r="T394" s="8">
        <f t="shared" si="32"/>
        <v>90.810720000000018</v>
      </c>
      <c r="U394" s="5">
        <v>0.11</v>
      </c>
      <c r="V394" s="9">
        <f t="shared" si="33"/>
        <v>9.9891792000000024</v>
      </c>
      <c r="W394" s="4">
        <v>1.05</v>
      </c>
      <c r="X394" s="4">
        <f t="shared" si="34"/>
        <v>81.871540800000005</v>
      </c>
      <c r="Y394" s="58"/>
      <c r="AA394" t="b">
        <f>AND('Sales Filter'!H394= "BOBBY CHAVEZ", YEAR('Sales Filter'!B394 ) = 2015)</f>
        <v>0</v>
      </c>
    </row>
    <row r="395" spans="1:27" ht="14.5">
      <c r="A395" s="2" t="s">
        <v>989</v>
      </c>
      <c r="B395" s="3">
        <v>41791</v>
      </c>
      <c r="C395" s="2" t="s">
        <v>225</v>
      </c>
      <c r="D395" s="2" t="s">
        <v>226</v>
      </c>
      <c r="E395" s="2" t="s">
        <v>27</v>
      </c>
      <c r="F395" s="2" t="s">
        <v>27</v>
      </c>
      <c r="G395" s="2" t="s">
        <v>40</v>
      </c>
      <c r="H395" s="2" t="s">
        <v>29</v>
      </c>
      <c r="I395" s="2" t="s">
        <v>117</v>
      </c>
      <c r="J395" s="2" t="s">
        <v>35</v>
      </c>
      <c r="K395" s="2" t="s">
        <v>36</v>
      </c>
      <c r="L395" s="2" t="s">
        <v>33</v>
      </c>
      <c r="M395" s="3">
        <v>41800</v>
      </c>
      <c r="N395" s="4">
        <v>4.125</v>
      </c>
      <c r="O395" s="4">
        <v>7.7880000000000011</v>
      </c>
      <c r="P395" s="5">
        <f t="shared" si="30"/>
        <v>0.88800000000000023</v>
      </c>
      <c r="Q395" s="5">
        <v>0.08</v>
      </c>
      <c r="R395" s="6">
        <f t="shared" si="31"/>
        <v>8.4110400000000016</v>
      </c>
      <c r="S395" s="7">
        <v>47</v>
      </c>
      <c r="T395" s="8">
        <f t="shared" si="32"/>
        <v>395.31888000000009</v>
      </c>
      <c r="U395" s="5">
        <v>6.9999999999999993E-2</v>
      </c>
      <c r="V395" s="9">
        <f t="shared" si="33"/>
        <v>27.672321600000004</v>
      </c>
      <c r="W395" s="4">
        <v>2.4</v>
      </c>
      <c r="X395" s="4">
        <f t="shared" si="34"/>
        <v>370.04655840000009</v>
      </c>
      <c r="Y395" s="58"/>
      <c r="AA395" t="b">
        <f>AND('Sales Filter'!H395= "BOBBY CHAVEZ", YEAR('Sales Filter'!B395 ) = 2015)</f>
        <v>0</v>
      </c>
    </row>
    <row r="396" spans="1:27" ht="14.5">
      <c r="A396" s="2" t="s">
        <v>990</v>
      </c>
      <c r="B396" s="3">
        <v>41792</v>
      </c>
      <c r="C396" s="2" t="s">
        <v>656</v>
      </c>
      <c r="D396" s="2" t="s">
        <v>657</v>
      </c>
      <c r="E396" s="2" t="s">
        <v>27</v>
      </c>
      <c r="F396" s="2" t="s">
        <v>27</v>
      </c>
      <c r="G396" s="2" t="s">
        <v>58</v>
      </c>
      <c r="H396" s="2" t="s">
        <v>65</v>
      </c>
      <c r="I396" s="2" t="s">
        <v>117</v>
      </c>
      <c r="J396" s="2" t="s">
        <v>35</v>
      </c>
      <c r="K396" s="2" t="s">
        <v>54</v>
      </c>
      <c r="L396" s="2" t="s">
        <v>33</v>
      </c>
      <c r="M396" s="3">
        <v>41800</v>
      </c>
      <c r="N396" s="4">
        <v>196.71300000000002</v>
      </c>
      <c r="O396" s="4">
        <v>457.46800000000002</v>
      </c>
      <c r="P396" s="5">
        <f t="shared" si="30"/>
        <v>1.3255605882681876</v>
      </c>
      <c r="Q396" s="5">
        <v>0.08</v>
      </c>
      <c r="R396" s="6">
        <f t="shared" si="31"/>
        <v>494.06544000000002</v>
      </c>
      <c r="S396" s="7">
        <v>45</v>
      </c>
      <c r="T396" s="8">
        <f t="shared" si="32"/>
        <v>22232.944800000001</v>
      </c>
      <c r="U396" s="5">
        <v>0.08</v>
      </c>
      <c r="V396" s="9">
        <f t="shared" si="33"/>
        <v>1778.6355840000001</v>
      </c>
      <c r="W396" s="4">
        <v>11.42</v>
      </c>
      <c r="X396" s="4">
        <f t="shared" si="34"/>
        <v>20465.729216</v>
      </c>
      <c r="Y396" s="58"/>
      <c r="AA396" t="b">
        <f>AND('Sales Filter'!H396= "BOBBY CHAVEZ", YEAR('Sales Filter'!B396 ) = 2015)</f>
        <v>0</v>
      </c>
    </row>
    <row r="397" spans="1:27" ht="14.5">
      <c r="A397" s="2" t="s">
        <v>991</v>
      </c>
      <c r="B397" s="3">
        <v>41792</v>
      </c>
      <c r="C397" s="2" t="s">
        <v>992</v>
      </c>
      <c r="D397" s="2" t="s">
        <v>993</v>
      </c>
      <c r="E397" s="2" t="s">
        <v>27</v>
      </c>
      <c r="F397" s="2" t="s">
        <v>27</v>
      </c>
      <c r="G397" s="2" t="s">
        <v>40</v>
      </c>
      <c r="H397" s="2" t="s">
        <v>89</v>
      </c>
      <c r="I397" s="2" t="s">
        <v>51</v>
      </c>
      <c r="J397" s="2" t="s">
        <v>31</v>
      </c>
      <c r="K397" s="2" t="s">
        <v>54</v>
      </c>
      <c r="L397" s="2" t="s">
        <v>33</v>
      </c>
      <c r="M397" s="3">
        <v>41800</v>
      </c>
      <c r="N397" s="4">
        <v>172.15</v>
      </c>
      <c r="O397" s="4">
        <v>331.06700000000006</v>
      </c>
      <c r="P397" s="5">
        <f t="shared" si="30"/>
        <v>0.92313099041533575</v>
      </c>
      <c r="Q397" s="5">
        <v>0.08</v>
      </c>
      <c r="R397" s="6">
        <f t="shared" si="31"/>
        <v>357.55236000000008</v>
      </c>
      <c r="S397" s="7">
        <v>8</v>
      </c>
      <c r="T397" s="8">
        <f t="shared" si="32"/>
        <v>2860.4188800000006</v>
      </c>
      <c r="U397" s="5">
        <v>0.05</v>
      </c>
      <c r="V397" s="9">
        <f t="shared" si="33"/>
        <v>143.02094400000004</v>
      </c>
      <c r="W397" s="4">
        <v>7.2299999999999995</v>
      </c>
      <c r="X397" s="4">
        <f t="shared" si="34"/>
        <v>2724.6279360000008</v>
      </c>
      <c r="Y397" s="58"/>
      <c r="AA397" t="b">
        <f>AND('Sales Filter'!H397= "BOBBY CHAVEZ", YEAR('Sales Filter'!B397 ) = 2015)</f>
        <v>0</v>
      </c>
    </row>
    <row r="398" spans="1:27" ht="14.5">
      <c r="A398" s="2" t="s">
        <v>994</v>
      </c>
      <c r="B398" s="3">
        <v>41793</v>
      </c>
      <c r="C398" s="2" t="s">
        <v>995</v>
      </c>
      <c r="D398" s="2" t="s">
        <v>996</v>
      </c>
      <c r="E398" s="2" t="s">
        <v>27</v>
      </c>
      <c r="F398" s="2" t="s">
        <v>27</v>
      </c>
      <c r="G398" s="2" t="s">
        <v>28</v>
      </c>
      <c r="H398" s="2" t="s">
        <v>41</v>
      </c>
      <c r="I398" s="2" t="s">
        <v>30</v>
      </c>
      <c r="J398" s="2" t="s">
        <v>35</v>
      </c>
      <c r="K398" s="2" t="s">
        <v>54</v>
      </c>
      <c r="L398" s="2" t="s">
        <v>33</v>
      </c>
      <c r="M398" s="3">
        <v>41802</v>
      </c>
      <c r="N398" s="4">
        <v>13.629000000000001</v>
      </c>
      <c r="O398" s="4">
        <v>21.978000000000002</v>
      </c>
      <c r="P398" s="5">
        <f t="shared" si="30"/>
        <v>0.61259079903147695</v>
      </c>
      <c r="Q398" s="5">
        <v>0.08</v>
      </c>
      <c r="R398" s="6">
        <f t="shared" si="31"/>
        <v>23.736240000000002</v>
      </c>
      <c r="S398" s="7">
        <v>12</v>
      </c>
      <c r="T398" s="8">
        <f t="shared" si="32"/>
        <v>284.83488</v>
      </c>
      <c r="U398" s="5">
        <v>0.11</v>
      </c>
      <c r="V398" s="9">
        <f t="shared" si="33"/>
        <v>31.331836800000001</v>
      </c>
      <c r="W398" s="4">
        <v>5.8199999999999994</v>
      </c>
      <c r="X398" s="4">
        <f t="shared" si="34"/>
        <v>259.32304320000003</v>
      </c>
      <c r="Y398" s="58"/>
      <c r="AA398" t="b">
        <f>AND('Sales Filter'!H398= "BOBBY CHAVEZ", YEAR('Sales Filter'!B398 ) = 2015)</f>
        <v>0</v>
      </c>
    </row>
    <row r="399" spans="1:27" ht="14.5">
      <c r="A399" s="2" t="s">
        <v>997</v>
      </c>
      <c r="B399" s="3">
        <v>41795</v>
      </c>
      <c r="C399" s="2" t="s">
        <v>998</v>
      </c>
      <c r="D399" s="2" t="s">
        <v>999</v>
      </c>
      <c r="E399" s="2" t="s">
        <v>27</v>
      </c>
      <c r="F399" s="2" t="s">
        <v>27</v>
      </c>
      <c r="G399" s="2" t="s">
        <v>58</v>
      </c>
      <c r="H399" s="2" t="s">
        <v>327</v>
      </c>
      <c r="I399" s="2" t="s">
        <v>30</v>
      </c>
      <c r="J399" s="2" t="s">
        <v>31</v>
      </c>
      <c r="K399" s="2" t="s">
        <v>118</v>
      </c>
      <c r="L399" s="2" t="s">
        <v>119</v>
      </c>
      <c r="M399" s="3">
        <v>41803</v>
      </c>
      <c r="N399" s="4">
        <v>306.88900000000001</v>
      </c>
      <c r="O399" s="4">
        <v>494.98900000000003</v>
      </c>
      <c r="P399" s="5">
        <f t="shared" si="30"/>
        <v>0.61292519445141413</v>
      </c>
      <c r="Q399" s="5">
        <v>0.08</v>
      </c>
      <c r="R399" s="6">
        <f t="shared" si="31"/>
        <v>534.58812000000012</v>
      </c>
      <c r="S399" s="7">
        <v>7</v>
      </c>
      <c r="T399" s="8">
        <f t="shared" si="32"/>
        <v>3742.1168400000006</v>
      </c>
      <c r="U399" s="5">
        <v>0.02</v>
      </c>
      <c r="V399" s="9">
        <f t="shared" si="33"/>
        <v>74.842336800000012</v>
      </c>
      <c r="W399" s="4">
        <v>49.05</v>
      </c>
      <c r="X399" s="4">
        <f t="shared" si="34"/>
        <v>3716.3245032000009</v>
      </c>
      <c r="Y399" s="58"/>
      <c r="AA399" t="b">
        <f>AND('Sales Filter'!H399= "BOBBY CHAVEZ", YEAR('Sales Filter'!B399 ) = 2015)</f>
        <v>0</v>
      </c>
    </row>
    <row r="400" spans="1:27" ht="14.5">
      <c r="A400" s="2" t="s">
        <v>1000</v>
      </c>
      <c r="B400" s="3">
        <v>41796</v>
      </c>
      <c r="C400" s="2" t="s">
        <v>1001</v>
      </c>
      <c r="D400" s="2" t="s">
        <v>1002</v>
      </c>
      <c r="E400" s="2" t="s">
        <v>48</v>
      </c>
      <c r="F400" s="2" t="s">
        <v>49</v>
      </c>
      <c r="G400" s="2" t="s">
        <v>28</v>
      </c>
      <c r="H400" s="2" t="s">
        <v>50</v>
      </c>
      <c r="I400" s="2" t="s">
        <v>51</v>
      </c>
      <c r="J400" s="2" t="s">
        <v>35</v>
      </c>
      <c r="K400" s="2" t="s">
        <v>54</v>
      </c>
      <c r="L400" s="2" t="s">
        <v>43</v>
      </c>
      <c r="M400" s="3">
        <v>41805</v>
      </c>
      <c r="N400" s="4">
        <v>2.4859999999999998</v>
      </c>
      <c r="O400" s="4">
        <v>3.9380000000000006</v>
      </c>
      <c r="P400" s="5">
        <f t="shared" si="30"/>
        <v>0.58407079646017734</v>
      </c>
      <c r="Q400" s="5">
        <v>0.08</v>
      </c>
      <c r="R400" s="6">
        <f t="shared" si="31"/>
        <v>4.2530400000000013</v>
      </c>
      <c r="S400" s="7">
        <v>46</v>
      </c>
      <c r="T400" s="8">
        <f t="shared" si="32"/>
        <v>195.63984000000005</v>
      </c>
      <c r="U400" s="5">
        <v>6.9999999999999993E-2</v>
      </c>
      <c r="V400" s="9">
        <f t="shared" si="33"/>
        <v>13.694788800000001</v>
      </c>
      <c r="W400" s="4">
        <v>5.52</v>
      </c>
      <c r="X400" s="4">
        <f t="shared" si="34"/>
        <v>187.46505120000006</v>
      </c>
      <c r="Y400" s="58"/>
      <c r="AA400" t="b">
        <f>AND('Sales Filter'!H400= "BOBBY CHAVEZ", YEAR('Sales Filter'!B400 ) = 2015)</f>
        <v>0</v>
      </c>
    </row>
    <row r="401" spans="1:27" ht="14.5">
      <c r="A401" s="2" t="s">
        <v>1003</v>
      </c>
      <c r="B401" s="3">
        <v>41797</v>
      </c>
      <c r="C401" s="2" t="s">
        <v>407</v>
      </c>
      <c r="D401" s="2" t="s">
        <v>408</v>
      </c>
      <c r="E401" s="2" t="s">
        <v>27</v>
      </c>
      <c r="F401" s="2" t="s">
        <v>27</v>
      </c>
      <c r="G401" s="2" t="s">
        <v>40</v>
      </c>
      <c r="H401" s="2" t="s">
        <v>59</v>
      </c>
      <c r="I401" s="2" t="s">
        <v>117</v>
      </c>
      <c r="J401" s="2" t="s">
        <v>196</v>
      </c>
      <c r="K401" s="2" t="s">
        <v>32</v>
      </c>
      <c r="L401" s="2" t="s">
        <v>33</v>
      </c>
      <c r="M401" s="3">
        <v>41804</v>
      </c>
      <c r="N401" s="4">
        <v>12.518000000000002</v>
      </c>
      <c r="O401" s="4">
        <v>20.515000000000001</v>
      </c>
      <c r="P401" s="5">
        <f t="shared" si="30"/>
        <v>0.63884007029876955</v>
      </c>
      <c r="Q401" s="5">
        <v>0.08</v>
      </c>
      <c r="R401" s="6">
        <f t="shared" si="31"/>
        <v>22.156200000000002</v>
      </c>
      <c r="S401" s="7">
        <v>20</v>
      </c>
      <c r="T401" s="8">
        <f t="shared" si="32"/>
        <v>443.12400000000002</v>
      </c>
      <c r="U401" s="5">
        <v>0.11</v>
      </c>
      <c r="V401" s="9">
        <f t="shared" si="33"/>
        <v>48.743640000000006</v>
      </c>
      <c r="W401" s="4">
        <v>3.82</v>
      </c>
      <c r="X401" s="4">
        <f t="shared" si="34"/>
        <v>398.20035999999999</v>
      </c>
      <c r="Y401" s="58"/>
      <c r="AA401" t="b">
        <f>AND('Sales Filter'!H401= "BOBBY CHAVEZ", YEAR('Sales Filter'!B401 ) = 2015)</f>
        <v>0</v>
      </c>
    </row>
    <row r="402" spans="1:27" ht="14.5">
      <c r="A402" s="2" t="s">
        <v>1004</v>
      </c>
      <c r="B402" s="3">
        <v>41801</v>
      </c>
      <c r="C402" s="2" t="s">
        <v>1005</v>
      </c>
      <c r="D402" s="2" t="s">
        <v>1006</v>
      </c>
      <c r="E402" s="2" t="s">
        <v>27</v>
      </c>
      <c r="F402" s="2" t="s">
        <v>27</v>
      </c>
      <c r="G402" s="2" t="s">
        <v>28</v>
      </c>
      <c r="H402" s="2" t="s">
        <v>103</v>
      </c>
      <c r="I402" s="2" t="s">
        <v>42</v>
      </c>
      <c r="J402" s="2" t="s">
        <v>35</v>
      </c>
      <c r="K402" s="2" t="s">
        <v>54</v>
      </c>
      <c r="L402" s="2" t="s">
        <v>43</v>
      </c>
      <c r="M402" s="3">
        <v>41817</v>
      </c>
      <c r="N402" s="4">
        <v>21.812999999999999</v>
      </c>
      <c r="O402" s="4">
        <v>34.078000000000003</v>
      </c>
      <c r="P402" s="5">
        <f t="shared" si="30"/>
        <v>0.56227937468482114</v>
      </c>
      <c r="Q402" s="5">
        <v>0.08</v>
      </c>
      <c r="R402" s="6">
        <f t="shared" si="31"/>
        <v>36.804240000000007</v>
      </c>
      <c r="S402" s="7">
        <v>48</v>
      </c>
      <c r="T402" s="8">
        <f t="shared" si="32"/>
        <v>1766.6035200000003</v>
      </c>
      <c r="U402" s="5">
        <v>0.05</v>
      </c>
      <c r="V402" s="9">
        <f t="shared" si="33"/>
        <v>88.330176000000023</v>
      </c>
      <c r="W402" s="4">
        <v>19.560000000000002</v>
      </c>
      <c r="X402" s="4">
        <f t="shared" si="34"/>
        <v>1697.8333440000004</v>
      </c>
      <c r="Y402" s="58"/>
      <c r="AA402" t="b">
        <f>AND('Sales Filter'!H402= "BOBBY CHAVEZ", YEAR('Sales Filter'!B402 ) = 2015)</f>
        <v>0</v>
      </c>
    </row>
    <row r="403" spans="1:27" ht="14.5">
      <c r="A403" s="2" t="s">
        <v>1007</v>
      </c>
      <c r="B403" s="3">
        <v>41804</v>
      </c>
      <c r="C403" s="2" t="s">
        <v>850</v>
      </c>
      <c r="D403" s="2" t="s">
        <v>851</v>
      </c>
      <c r="E403" s="2" t="s">
        <v>27</v>
      </c>
      <c r="F403" s="2" t="s">
        <v>27</v>
      </c>
      <c r="G403" s="2" t="s">
        <v>79</v>
      </c>
      <c r="H403" s="2" t="s">
        <v>112</v>
      </c>
      <c r="I403" s="2" t="s">
        <v>42</v>
      </c>
      <c r="J403" s="2" t="s">
        <v>35</v>
      </c>
      <c r="K403" s="2" t="s">
        <v>54</v>
      </c>
      <c r="L403" s="2" t="s">
        <v>33</v>
      </c>
      <c r="M403" s="3">
        <v>41816</v>
      </c>
      <c r="N403" s="4">
        <v>3.8720000000000003</v>
      </c>
      <c r="O403" s="4">
        <v>6.2480000000000002</v>
      </c>
      <c r="P403" s="5">
        <f t="shared" si="30"/>
        <v>0.61363636363636354</v>
      </c>
      <c r="Q403" s="5">
        <v>0.08</v>
      </c>
      <c r="R403" s="6">
        <f t="shared" si="31"/>
        <v>6.7478400000000009</v>
      </c>
      <c r="S403" s="7">
        <v>34</v>
      </c>
      <c r="T403" s="8">
        <f t="shared" si="32"/>
        <v>229.42656000000002</v>
      </c>
      <c r="U403" s="5">
        <v>0.11</v>
      </c>
      <c r="V403" s="9">
        <f t="shared" si="33"/>
        <v>25.236921600000002</v>
      </c>
      <c r="W403" s="4">
        <v>1.44</v>
      </c>
      <c r="X403" s="4">
        <f t="shared" si="34"/>
        <v>205.62963840000003</v>
      </c>
      <c r="Y403" s="58"/>
      <c r="AA403" t="b">
        <f>AND('Sales Filter'!H403= "BOBBY CHAVEZ", YEAR('Sales Filter'!B403 ) = 2015)</f>
        <v>0</v>
      </c>
    </row>
    <row r="404" spans="1:27" ht="14.5">
      <c r="A404" s="2" t="s">
        <v>1008</v>
      </c>
      <c r="B404" s="3">
        <v>41805</v>
      </c>
      <c r="C404" s="2" t="s">
        <v>301</v>
      </c>
      <c r="D404" s="2" t="s">
        <v>302</v>
      </c>
      <c r="E404" s="2" t="s">
        <v>27</v>
      </c>
      <c r="F404" s="2" t="s">
        <v>27</v>
      </c>
      <c r="G404" s="2" t="s">
        <v>79</v>
      </c>
      <c r="H404" s="2" t="s">
        <v>103</v>
      </c>
      <c r="I404" s="2" t="s">
        <v>30</v>
      </c>
      <c r="J404" s="2" t="s">
        <v>35</v>
      </c>
      <c r="K404" s="2" t="s">
        <v>54</v>
      </c>
      <c r="L404" s="2" t="s">
        <v>33</v>
      </c>
      <c r="M404" s="3">
        <v>41813</v>
      </c>
      <c r="N404" s="4">
        <v>1.298</v>
      </c>
      <c r="O404" s="4">
        <v>2.0680000000000001</v>
      </c>
      <c r="P404" s="5">
        <f t="shared" si="30"/>
        <v>0.59322033898305082</v>
      </c>
      <c r="Q404" s="5">
        <v>0.08</v>
      </c>
      <c r="R404" s="6">
        <f t="shared" si="31"/>
        <v>2.2334400000000003</v>
      </c>
      <c r="S404" s="7">
        <v>21</v>
      </c>
      <c r="T404" s="8">
        <f t="shared" si="32"/>
        <v>46.902240000000006</v>
      </c>
      <c r="U404" s="5">
        <v>0.08</v>
      </c>
      <c r="V404" s="9">
        <f t="shared" si="33"/>
        <v>3.7521792000000005</v>
      </c>
      <c r="W404" s="4">
        <v>1.54</v>
      </c>
      <c r="X404" s="4">
        <f t="shared" si="34"/>
        <v>44.690060800000005</v>
      </c>
      <c r="Y404" s="58"/>
      <c r="AA404" t="b">
        <f>AND('Sales Filter'!H404= "BOBBY CHAVEZ", YEAR('Sales Filter'!B404 ) = 2015)</f>
        <v>0</v>
      </c>
    </row>
    <row r="405" spans="1:27" ht="14.5">
      <c r="A405" s="2" t="s">
        <v>1009</v>
      </c>
      <c r="B405" s="3">
        <v>41806</v>
      </c>
      <c r="C405" s="2" t="s">
        <v>140</v>
      </c>
      <c r="D405" s="2" t="s">
        <v>141</v>
      </c>
      <c r="E405" s="2" t="s">
        <v>27</v>
      </c>
      <c r="F405" s="2" t="s">
        <v>27</v>
      </c>
      <c r="G405" s="2" t="s">
        <v>28</v>
      </c>
      <c r="H405" s="2" t="s">
        <v>41</v>
      </c>
      <c r="I405" s="2" t="s">
        <v>117</v>
      </c>
      <c r="J405" s="2" t="s">
        <v>35</v>
      </c>
      <c r="K405" s="2" t="s">
        <v>36</v>
      </c>
      <c r="L405" s="2" t="s">
        <v>33</v>
      </c>
      <c r="M405" s="3">
        <v>41813</v>
      </c>
      <c r="N405" s="4">
        <v>2.6510000000000002</v>
      </c>
      <c r="O405" s="4">
        <v>4.0810000000000004</v>
      </c>
      <c r="P405" s="5">
        <f t="shared" si="30"/>
        <v>0.53941908713692943</v>
      </c>
      <c r="Q405" s="5">
        <v>0.08</v>
      </c>
      <c r="R405" s="6">
        <f t="shared" si="31"/>
        <v>4.4074800000000005</v>
      </c>
      <c r="S405" s="7">
        <v>41</v>
      </c>
      <c r="T405" s="8">
        <f t="shared" si="32"/>
        <v>180.70668000000003</v>
      </c>
      <c r="U405" s="5">
        <v>6.9999999999999993E-2</v>
      </c>
      <c r="V405" s="9">
        <f t="shared" si="33"/>
        <v>12.649467600000001</v>
      </c>
      <c r="W405" s="4">
        <v>1.98</v>
      </c>
      <c r="X405" s="4">
        <f t="shared" si="34"/>
        <v>170.03721240000002</v>
      </c>
      <c r="Y405" s="58"/>
      <c r="AA405" t="b">
        <f>AND('Sales Filter'!H405= "BOBBY CHAVEZ", YEAR('Sales Filter'!B405 ) = 2015)</f>
        <v>0</v>
      </c>
    </row>
    <row r="406" spans="1:27" ht="14.5">
      <c r="A406" s="2" t="s">
        <v>1010</v>
      </c>
      <c r="B406" s="3">
        <v>41806</v>
      </c>
      <c r="C406" s="2" t="s">
        <v>260</v>
      </c>
      <c r="D406" s="2" t="s">
        <v>261</v>
      </c>
      <c r="E406" s="2" t="s">
        <v>27</v>
      </c>
      <c r="F406" s="2" t="s">
        <v>27</v>
      </c>
      <c r="G406" s="2" t="s">
        <v>40</v>
      </c>
      <c r="H406" s="2" t="s">
        <v>242</v>
      </c>
      <c r="I406" s="2" t="s">
        <v>60</v>
      </c>
      <c r="J406" s="2" t="s">
        <v>35</v>
      </c>
      <c r="K406" s="2" t="s">
        <v>36</v>
      </c>
      <c r="L406" s="2" t="s">
        <v>33</v>
      </c>
      <c r="M406" s="3">
        <v>41813</v>
      </c>
      <c r="N406" s="4">
        <v>2.0680000000000001</v>
      </c>
      <c r="O406" s="4">
        <v>3.4540000000000006</v>
      </c>
      <c r="P406" s="5">
        <f t="shared" si="30"/>
        <v>0.67021276595744705</v>
      </c>
      <c r="Q406" s="5">
        <v>0.08</v>
      </c>
      <c r="R406" s="6">
        <f t="shared" si="31"/>
        <v>3.7303200000000007</v>
      </c>
      <c r="S406" s="7">
        <v>34</v>
      </c>
      <c r="T406" s="8">
        <f t="shared" si="32"/>
        <v>126.83088000000002</v>
      </c>
      <c r="U406" s="5">
        <v>0.04</v>
      </c>
      <c r="V406" s="9">
        <f t="shared" si="33"/>
        <v>5.0732352000000009</v>
      </c>
      <c r="W406" s="4">
        <v>1.19</v>
      </c>
      <c r="X406" s="4">
        <f t="shared" si="34"/>
        <v>122.94764480000002</v>
      </c>
      <c r="Y406" s="58"/>
      <c r="AA406" t="b">
        <f>AND('Sales Filter'!H406= "BOBBY CHAVEZ", YEAR('Sales Filter'!B406 ) = 2015)</f>
        <v>0</v>
      </c>
    </row>
    <row r="407" spans="1:27" ht="14.5">
      <c r="A407" s="2" t="s">
        <v>1011</v>
      </c>
      <c r="B407" s="3">
        <v>41807</v>
      </c>
      <c r="C407" s="2" t="s">
        <v>1012</v>
      </c>
      <c r="D407" s="2" t="s">
        <v>1013</v>
      </c>
      <c r="E407" s="2" t="s">
        <v>48</v>
      </c>
      <c r="F407" s="2" t="s">
        <v>49</v>
      </c>
      <c r="G407" s="2" t="s">
        <v>58</v>
      </c>
      <c r="H407" s="2" t="s">
        <v>50</v>
      </c>
      <c r="I407" s="2" t="s">
        <v>30</v>
      </c>
      <c r="J407" s="2" t="s">
        <v>35</v>
      </c>
      <c r="K407" s="2" t="s">
        <v>36</v>
      </c>
      <c r="L407" s="2" t="s">
        <v>33</v>
      </c>
      <c r="M407" s="3">
        <v>41816</v>
      </c>
      <c r="N407" s="4">
        <v>23.716000000000001</v>
      </c>
      <c r="O407" s="4">
        <v>40.204999999999998</v>
      </c>
      <c r="P407" s="5">
        <f t="shared" si="30"/>
        <v>0.695269016697588</v>
      </c>
      <c r="Q407" s="5">
        <v>0.08</v>
      </c>
      <c r="R407" s="6">
        <f t="shared" si="31"/>
        <v>43.421399999999998</v>
      </c>
      <c r="S407" s="7">
        <v>50</v>
      </c>
      <c r="T407" s="8">
        <f t="shared" si="32"/>
        <v>2171.0699999999997</v>
      </c>
      <c r="U407" s="5">
        <v>0.08</v>
      </c>
      <c r="V407" s="9">
        <f t="shared" si="33"/>
        <v>173.68559999999999</v>
      </c>
      <c r="W407" s="4">
        <v>13.940000000000001</v>
      </c>
      <c r="X407" s="4">
        <f t="shared" si="34"/>
        <v>2011.3243999999997</v>
      </c>
      <c r="Y407" s="58"/>
      <c r="AA407" t="b">
        <f>AND('Sales Filter'!H407= "BOBBY CHAVEZ", YEAR('Sales Filter'!B407 ) = 2015)</f>
        <v>0</v>
      </c>
    </row>
    <row r="408" spans="1:27" ht="14.5">
      <c r="A408" s="2" t="s">
        <v>1014</v>
      </c>
      <c r="B408" s="3">
        <v>41807</v>
      </c>
      <c r="C408" s="2" t="s">
        <v>1015</v>
      </c>
      <c r="D408" s="2" t="s">
        <v>1016</v>
      </c>
      <c r="E408" s="2" t="s">
        <v>27</v>
      </c>
      <c r="F408" s="2" t="s">
        <v>27</v>
      </c>
      <c r="G408" s="2" t="s">
        <v>58</v>
      </c>
      <c r="H408" s="2" t="s">
        <v>59</v>
      </c>
      <c r="I408" s="2" t="s">
        <v>51</v>
      </c>
      <c r="J408" s="2" t="s">
        <v>31</v>
      </c>
      <c r="K408" s="2" t="s">
        <v>32</v>
      </c>
      <c r="L408" s="2" t="s">
        <v>33</v>
      </c>
      <c r="M408" s="3">
        <v>41816</v>
      </c>
      <c r="N408" s="4">
        <v>22.198</v>
      </c>
      <c r="O408" s="4">
        <v>38.951000000000001</v>
      </c>
      <c r="P408" s="5">
        <f t="shared" si="30"/>
        <v>0.75470763131813678</v>
      </c>
      <c r="Q408" s="5">
        <v>0.08</v>
      </c>
      <c r="R408" s="6">
        <f t="shared" si="31"/>
        <v>42.067080000000004</v>
      </c>
      <c r="S408" s="7">
        <v>23</v>
      </c>
      <c r="T408" s="8">
        <f t="shared" si="32"/>
        <v>967.54284000000007</v>
      </c>
      <c r="U408" s="5">
        <v>0.02</v>
      </c>
      <c r="V408" s="9">
        <f t="shared" si="33"/>
        <v>19.350856800000003</v>
      </c>
      <c r="W408" s="4">
        <v>2.04</v>
      </c>
      <c r="X408" s="4">
        <f t="shared" si="34"/>
        <v>950.23198320000006</v>
      </c>
      <c r="Y408" s="58"/>
      <c r="AA408" t="b">
        <f>AND('Sales Filter'!H408= "BOBBY CHAVEZ", YEAR('Sales Filter'!B408 ) = 2015)</f>
        <v>0</v>
      </c>
    </row>
    <row r="409" spans="1:27" ht="14.5">
      <c r="A409" s="2" t="s">
        <v>1017</v>
      </c>
      <c r="B409" s="3">
        <v>41807</v>
      </c>
      <c r="C409" s="2" t="s">
        <v>578</v>
      </c>
      <c r="D409" s="2" t="s">
        <v>579</v>
      </c>
      <c r="E409" s="2" t="s">
        <v>27</v>
      </c>
      <c r="F409" s="2" t="s">
        <v>27</v>
      </c>
      <c r="G409" s="2" t="s">
        <v>79</v>
      </c>
      <c r="H409" s="2" t="s">
        <v>103</v>
      </c>
      <c r="I409" s="2" t="s">
        <v>117</v>
      </c>
      <c r="J409" s="2" t="s">
        <v>35</v>
      </c>
      <c r="K409" s="2" t="s">
        <v>54</v>
      </c>
      <c r="L409" s="2" t="s">
        <v>33</v>
      </c>
      <c r="M409" s="3">
        <v>41816</v>
      </c>
      <c r="N409" s="4">
        <v>109.32900000000001</v>
      </c>
      <c r="O409" s="4">
        <v>179.22300000000001</v>
      </c>
      <c r="P409" s="5">
        <f t="shared" si="30"/>
        <v>0.63929972834289162</v>
      </c>
      <c r="Q409" s="5">
        <v>0.08</v>
      </c>
      <c r="R409" s="6">
        <f t="shared" si="31"/>
        <v>193.56084000000001</v>
      </c>
      <c r="S409" s="7">
        <v>18</v>
      </c>
      <c r="T409" s="8">
        <f t="shared" si="32"/>
        <v>3484.0951200000004</v>
      </c>
      <c r="U409" s="5">
        <v>0.11</v>
      </c>
      <c r="V409" s="9">
        <f t="shared" si="33"/>
        <v>383.25046320000007</v>
      </c>
      <c r="W409" s="4">
        <v>20.04</v>
      </c>
      <c r="X409" s="4">
        <f t="shared" si="34"/>
        <v>3120.8846568000004</v>
      </c>
      <c r="Y409" s="58"/>
      <c r="AA409" t="b">
        <f>AND('Sales Filter'!H409= "BOBBY CHAVEZ", YEAR('Sales Filter'!B409 ) = 2015)</f>
        <v>0</v>
      </c>
    </row>
    <row r="410" spans="1:27" ht="14.5">
      <c r="A410" s="2" t="s">
        <v>1018</v>
      </c>
      <c r="B410" s="3">
        <v>41810</v>
      </c>
      <c r="C410" s="2" t="s">
        <v>1019</v>
      </c>
      <c r="D410" s="2" t="s">
        <v>1020</v>
      </c>
      <c r="E410" s="2" t="s">
        <v>27</v>
      </c>
      <c r="F410" s="2" t="s">
        <v>27</v>
      </c>
      <c r="G410" s="2" t="s">
        <v>28</v>
      </c>
      <c r="H410" s="2" t="s">
        <v>327</v>
      </c>
      <c r="I410" s="2" t="s">
        <v>51</v>
      </c>
      <c r="J410" s="2" t="s">
        <v>196</v>
      </c>
      <c r="K410" s="2" t="s">
        <v>94</v>
      </c>
      <c r="L410" s="2" t="s">
        <v>43</v>
      </c>
      <c r="M410" s="3">
        <v>41819</v>
      </c>
      <c r="N410" s="4">
        <v>61.776000000000003</v>
      </c>
      <c r="O410" s="4">
        <v>150.678</v>
      </c>
      <c r="P410" s="5">
        <f t="shared" si="30"/>
        <v>1.4391025641025639</v>
      </c>
      <c r="Q410" s="5">
        <v>0.08</v>
      </c>
      <c r="R410" s="6">
        <f t="shared" si="31"/>
        <v>162.73224000000002</v>
      </c>
      <c r="S410" s="7">
        <v>19</v>
      </c>
      <c r="T410" s="8">
        <f t="shared" si="32"/>
        <v>3091.9125600000002</v>
      </c>
      <c r="U410" s="5">
        <v>0.01</v>
      </c>
      <c r="V410" s="9">
        <f t="shared" si="33"/>
        <v>30.919125600000005</v>
      </c>
      <c r="W410" s="4">
        <v>24.54</v>
      </c>
      <c r="X410" s="4">
        <f t="shared" si="34"/>
        <v>3085.5334344000003</v>
      </c>
      <c r="Y410" s="58"/>
      <c r="AA410" t="b">
        <f>AND('Sales Filter'!H410= "BOBBY CHAVEZ", YEAR('Sales Filter'!B410 ) = 2015)</f>
        <v>0</v>
      </c>
    </row>
    <row r="411" spans="1:27" ht="14.5">
      <c r="A411" s="2" t="s">
        <v>1021</v>
      </c>
      <c r="B411" s="3">
        <v>41810</v>
      </c>
      <c r="C411" s="2" t="s">
        <v>1022</v>
      </c>
      <c r="D411" s="2" t="s">
        <v>1023</v>
      </c>
      <c r="E411" s="2" t="s">
        <v>48</v>
      </c>
      <c r="F411" s="2" t="s">
        <v>49</v>
      </c>
      <c r="G411" s="2" t="s">
        <v>58</v>
      </c>
      <c r="H411" s="2" t="s">
        <v>327</v>
      </c>
      <c r="I411" s="2" t="s">
        <v>30</v>
      </c>
      <c r="J411" s="2" t="s">
        <v>35</v>
      </c>
      <c r="K411" s="2" t="s">
        <v>54</v>
      </c>
      <c r="L411" s="2" t="s">
        <v>43</v>
      </c>
      <c r="M411" s="3">
        <v>41819</v>
      </c>
      <c r="N411" s="4">
        <v>3.4540000000000006</v>
      </c>
      <c r="O411" s="4">
        <v>5.4010000000000007</v>
      </c>
      <c r="P411" s="5">
        <f t="shared" si="30"/>
        <v>0.56369426751592344</v>
      </c>
      <c r="Q411" s="5">
        <v>0.08</v>
      </c>
      <c r="R411" s="6">
        <f t="shared" si="31"/>
        <v>5.8330800000000007</v>
      </c>
      <c r="S411" s="7">
        <v>26</v>
      </c>
      <c r="T411" s="8">
        <f t="shared" si="32"/>
        <v>151.66008000000002</v>
      </c>
      <c r="U411" s="5">
        <v>0.02</v>
      </c>
      <c r="V411" s="9">
        <f t="shared" si="33"/>
        <v>3.0332016000000004</v>
      </c>
      <c r="W411" s="4">
        <v>0.55000000000000004</v>
      </c>
      <c r="X411" s="4">
        <f t="shared" si="34"/>
        <v>149.17687840000002</v>
      </c>
      <c r="Y411" s="58"/>
      <c r="AA411" t="b">
        <f>AND('Sales Filter'!H411= "BOBBY CHAVEZ", YEAR('Sales Filter'!B411 ) = 2015)</f>
        <v>0</v>
      </c>
    </row>
    <row r="412" spans="1:27" ht="14.5">
      <c r="A412" s="2" t="s">
        <v>1024</v>
      </c>
      <c r="B412" s="3">
        <v>41811</v>
      </c>
      <c r="C412" s="2" t="s">
        <v>1025</v>
      </c>
      <c r="D412" s="2" t="s">
        <v>1026</v>
      </c>
      <c r="E412" s="2" t="s">
        <v>27</v>
      </c>
      <c r="F412" s="2" t="s">
        <v>27</v>
      </c>
      <c r="G412" s="2" t="s">
        <v>79</v>
      </c>
      <c r="H412" s="2" t="s">
        <v>41</v>
      </c>
      <c r="I412" s="2" t="s">
        <v>30</v>
      </c>
      <c r="J412" s="2" t="s">
        <v>35</v>
      </c>
      <c r="K412" s="2" t="s">
        <v>54</v>
      </c>
      <c r="L412" s="2" t="s">
        <v>33</v>
      </c>
      <c r="M412" s="3">
        <v>41818</v>
      </c>
      <c r="N412" s="4">
        <v>2.0240000000000005</v>
      </c>
      <c r="O412" s="4">
        <v>3.1680000000000001</v>
      </c>
      <c r="P412" s="5">
        <f t="shared" si="30"/>
        <v>0.56521739130434756</v>
      </c>
      <c r="Q412" s="5">
        <v>0.08</v>
      </c>
      <c r="R412" s="6">
        <f t="shared" si="31"/>
        <v>3.4214400000000005</v>
      </c>
      <c r="S412" s="7">
        <v>10</v>
      </c>
      <c r="T412" s="8">
        <f t="shared" si="32"/>
        <v>34.214400000000005</v>
      </c>
      <c r="U412" s="5">
        <v>0.08</v>
      </c>
      <c r="V412" s="9">
        <f t="shared" si="33"/>
        <v>2.7371520000000005</v>
      </c>
      <c r="W412" s="4">
        <v>1.04</v>
      </c>
      <c r="X412" s="4">
        <f t="shared" si="34"/>
        <v>32.517248000000002</v>
      </c>
      <c r="Y412" s="58"/>
      <c r="AA412" t="b">
        <f>AND('Sales Filter'!H412= "BOBBY CHAVEZ", YEAR('Sales Filter'!B412 ) = 2015)</f>
        <v>0</v>
      </c>
    </row>
    <row r="413" spans="1:27" ht="14.5">
      <c r="A413" s="2" t="s">
        <v>1027</v>
      </c>
      <c r="B413" s="3">
        <v>41813</v>
      </c>
      <c r="C413" s="2" t="s">
        <v>438</v>
      </c>
      <c r="D413" s="2" t="s">
        <v>439</v>
      </c>
      <c r="E413" s="2" t="s">
        <v>27</v>
      </c>
      <c r="F413" s="2" t="s">
        <v>27</v>
      </c>
      <c r="G413" s="2" t="s">
        <v>40</v>
      </c>
      <c r="H413" s="2" t="s">
        <v>59</v>
      </c>
      <c r="I413" s="2" t="s">
        <v>51</v>
      </c>
      <c r="J413" s="2" t="s">
        <v>35</v>
      </c>
      <c r="K413" s="2" t="s">
        <v>32</v>
      </c>
      <c r="L413" s="2" t="s">
        <v>33</v>
      </c>
      <c r="M413" s="3">
        <v>41820</v>
      </c>
      <c r="N413" s="4">
        <v>18.480000000000004</v>
      </c>
      <c r="O413" s="4">
        <v>45.067</v>
      </c>
      <c r="P413" s="5">
        <f t="shared" si="30"/>
        <v>1.4386904761904757</v>
      </c>
      <c r="Q413" s="5">
        <v>0.08</v>
      </c>
      <c r="R413" s="6">
        <f t="shared" si="31"/>
        <v>48.672360000000005</v>
      </c>
      <c r="S413" s="7">
        <v>49</v>
      </c>
      <c r="T413" s="8">
        <f t="shared" si="32"/>
        <v>2384.9456400000004</v>
      </c>
      <c r="U413" s="5">
        <v>6.9999999999999993E-2</v>
      </c>
      <c r="V413" s="9">
        <f t="shared" si="33"/>
        <v>166.9461948</v>
      </c>
      <c r="W413" s="4">
        <v>9.0400000000000009</v>
      </c>
      <c r="X413" s="4">
        <f t="shared" si="34"/>
        <v>2227.0394452000005</v>
      </c>
      <c r="Y413" s="58"/>
      <c r="AA413" t="b">
        <f>AND('Sales Filter'!H413= "BOBBY CHAVEZ", YEAR('Sales Filter'!B413 ) = 2015)</f>
        <v>0</v>
      </c>
    </row>
    <row r="414" spans="1:27" ht="14.5">
      <c r="A414" s="2" t="s">
        <v>1028</v>
      </c>
      <c r="B414" s="3">
        <v>41815</v>
      </c>
      <c r="C414" s="2" t="s">
        <v>190</v>
      </c>
      <c r="D414" s="2" t="s">
        <v>191</v>
      </c>
      <c r="E414" s="2" t="s">
        <v>48</v>
      </c>
      <c r="F414" s="2" t="s">
        <v>49</v>
      </c>
      <c r="G414" s="2" t="s">
        <v>40</v>
      </c>
      <c r="H414" s="2" t="s">
        <v>50</v>
      </c>
      <c r="I414" s="2" t="s">
        <v>117</v>
      </c>
      <c r="J414" s="2" t="s">
        <v>35</v>
      </c>
      <c r="K414" s="2" t="s">
        <v>32</v>
      </c>
      <c r="L414" s="2" t="s">
        <v>33</v>
      </c>
      <c r="M414" s="3">
        <v>41823</v>
      </c>
      <c r="N414" s="4">
        <v>1.6060000000000001</v>
      </c>
      <c r="O414" s="4">
        <v>3.927</v>
      </c>
      <c r="P414" s="5">
        <f t="shared" si="30"/>
        <v>1.4452054794520546</v>
      </c>
      <c r="Q414" s="5">
        <v>0.08</v>
      </c>
      <c r="R414" s="6">
        <f t="shared" si="31"/>
        <v>4.2411600000000007</v>
      </c>
      <c r="S414" s="7">
        <v>48</v>
      </c>
      <c r="T414" s="8">
        <f t="shared" si="32"/>
        <v>203.57568000000003</v>
      </c>
      <c r="U414" s="5">
        <v>0.02</v>
      </c>
      <c r="V414" s="9">
        <f t="shared" si="33"/>
        <v>4.0715136000000012</v>
      </c>
      <c r="W414" s="4">
        <v>4.22</v>
      </c>
      <c r="X414" s="4">
        <f t="shared" si="34"/>
        <v>203.72416640000003</v>
      </c>
      <c r="Y414" s="58"/>
      <c r="AA414" t="b">
        <f>AND('Sales Filter'!H414= "BOBBY CHAVEZ", YEAR('Sales Filter'!B414 ) = 2015)</f>
        <v>0</v>
      </c>
    </row>
    <row r="415" spans="1:27" ht="14.5">
      <c r="A415" s="2" t="s">
        <v>1029</v>
      </c>
      <c r="B415" s="3">
        <v>41817</v>
      </c>
      <c r="C415" s="2" t="s">
        <v>1030</v>
      </c>
      <c r="D415" s="2" t="s">
        <v>1031</v>
      </c>
      <c r="E415" s="2" t="s">
        <v>27</v>
      </c>
      <c r="F415" s="2" t="s">
        <v>27</v>
      </c>
      <c r="G415" s="2" t="s">
        <v>28</v>
      </c>
      <c r="H415" s="2" t="s">
        <v>41</v>
      </c>
      <c r="I415" s="2" t="s">
        <v>30</v>
      </c>
      <c r="J415" s="2" t="s">
        <v>35</v>
      </c>
      <c r="K415" s="2" t="s">
        <v>54</v>
      </c>
      <c r="L415" s="2" t="s">
        <v>33</v>
      </c>
      <c r="M415" s="3">
        <v>41824</v>
      </c>
      <c r="N415" s="4">
        <v>1.7490000000000003</v>
      </c>
      <c r="O415" s="4">
        <v>2.871</v>
      </c>
      <c r="P415" s="5">
        <f t="shared" si="30"/>
        <v>0.64150943396226379</v>
      </c>
      <c r="Q415" s="5">
        <v>0.08</v>
      </c>
      <c r="R415" s="6">
        <f t="shared" si="31"/>
        <v>3.1006800000000001</v>
      </c>
      <c r="S415" s="7">
        <v>46</v>
      </c>
      <c r="T415" s="8">
        <f t="shared" si="32"/>
        <v>142.63128</v>
      </c>
      <c r="U415" s="5">
        <v>9.9999999999999992E-2</v>
      </c>
      <c r="V415" s="9">
        <f t="shared" si="33"/>
        <v>14.263128</v>
      </c>
      <c r="W415" s="4">
        <v>0.55000000000000004</v>
      </c>
      <c r="X415" s="4">
        <f t="shared" si="34"/>
        <v>128.91815200000002</v>
      </c>
      <c r="Y415" s="58"/>
      <c r="AA415" t="b">
        <f>AND('Sales Filter'!H415= "BOBBY CHAVEZ", YEAR('Sales Filter'!B415 ) = 2015)</f>
        <v>0</v>
      </c>
    </row>
    <row r="416" spans="1:27" ht="14.5">
      <c r="A416" s="2" t="s">
        <v>1032</v>
      </c>
      <c r="B416" s="3">
        <v>41817</v>
      </c>
      <c r="C416" s="2" t="s">
        <v>338</v>
      </c>
      <c r="D416" s="2" t="s">
        <v>339</v>
      </c>
      <c r="E416" s="2" t="s">
        <v>48</v>
      </c>
      <c r="F416" s="2" t="s">
        <v>49</v>
      </c>
      <c r="G416" s="2" t="s">
        <v>28</v>
      </c>
      <c r="H416" s="2" t="s">
        <v>70</v>
      </c>
      <c r="I416" s="2" t="s">
        <v>51</v>
      </c>
      <c r="J416" s="2" t="s">
        <v>31</v>
      </c>
      <c r="K416" s="2" t="s">
        <v>54</v>
      </c>
      <c r="L416" s="2" t="s">
        <v>33</v>
      </c>
      <c r="M416" s="3">
        <v>41825</v>
      </c>
      <c r="N416" s="4">
        <v>16.170000000000002</v>
      </c>
      <c r="O416" s="4">
        <v>32.989000000000004</v>
      </c>
      <c r="P416" s="5">
        <f t="shared" si="30"/>
        <v>1.0401360544217688</v>
      </c>
      <c r="Q416" s="5">
        <v>0.08</v>
      </c>
      <c r="R416" s="6">
        <f t="shared" si="31"/>
        <v>35.62812000000001</v>
      </c>
      <c r="S416" s="7">
        <v>22</v>
      </c>
      <c r="T416" s="8">
        <f t="shared" si="32"/>
        <v>783.81864000000019</v>
      </c>
      <c r="U416" s="5">
        <v>0.01</v>
      </c>
      <c r="V416" s="9">
        <f t="shared" si="33"/>
        <v>7.8381864000000023</v>
      </c>
      <c r="W416" s="4">
        <v>5.55</v>
      </c>
      <c r="X416" s="4">
        <f t="shared" si="34"/>
        <v>781.5304536000001</v>
      </c>
      <c r="Y416" s="58"/>
      <c r="AA416" t="b">
        <f>AND('Sales Filter'!H416= "BOBBY CHAVEZ", YEAR('Sales Filter'!B416 ) = 2015)</f>
        <v>0</v>
      </c>
    </row>
    <row r="417" spans="1:27" ht="14.5">
      <c r="A417" s="2" t="s">
        <v>1033</v>
      </c>
      <c r="B417" s="3">
        <v>41818</v>
      </c>
      <c r="C417" s="2" t="s">
        <v>1034</v>
      </c>
      <c r="D417" s="2" t="s">
        <v>1035</v>
      </c>
      <c r="E417" s="2" t="s">
        <v>27</v>
      </c>
      <c r="F417" s="2" t="s">
        <v>27</v>
      </c>
      <c r="G417" s="2" t="s">
        <v>28</v>
      </c>
      <c r="H417" s="2" t="s">
        <v>327</v>
      </c>
      <c r="I417" s="2" t="s">
        <v>30</v>
      </c>
      <c r="J417" s="2" t="s">
        <v>35</v>
      </c>
      <c r="K417" s="2" t="s">
        <v>54</v>
      </c>
      <c r="L417" s="2" t="s">
        <v>33</v>
      </c>
      <c r="M417" s="3">
        <v>41828</v>
      </c>
      <c r="N417" s="4">
        <v>9.8120000000000012</v>
      </c>
      <c r="O417" s="4">
        <v>32.713999999999999</v>
      </c>
      <c r="P417" s="5">
        <f t="shared" si="30"/>
        <v>2.3340807174887885</v>
      </c>
      <c r="Q417" s="5">
        <v>0.08</v>
      </c>
      <c r="R417" s="6">
        <f t="shared" si="31"/>
        <v>35.331119999999999</v>
      </c>
      <c r="S417" s="7">
        <v>6</v>
      </c>
      <c r="T417" s="8">
        <f t="shared" si="32"/>
        <v>211.98671999999999</v>
      </c>
      <c r="U417" s="5">
        <v>6.0000000000000005E-2</v>
      </c>
      <c r="V417" s="9">
        <f t="shared" si="33"/>
        <v>12.719203200000001</v>
      </c>
      <c r="W417" s="4">
        <v>6.6899999999999995</v>
      </c>
      <c r="X417" s="4">
        <f t="shared" si="34"/>
        <v>205.95751679999998</v>
      </c>
      <c r="Y417" s="58"/>
      <c r="AA417" t="b">
        <f>AND('Sales Filter'!H417= "BOBBY CHAVEZ", YEAR('Sales Filter'!B417 ) = 2015)</f>
        <v>0</v>
      </c>
    </row>
    <row r="418" spans="1:27" ht="14.5">
      <c r="A418" s="2" t="s">
        <v>1036</v>
      </c>
      <c r="B418" s="3">
        <v>41822</v>
      </c>
      <c r="C418" s="2" t="s">
        <v>1037</v>
      </c>
      <c r="D418" s="2" t="s">
        <v>1038</v>
      </c>
      <c r="E418" s="2" t="s">
        <v>48</v>
      </c>
      <c r="F418" s="2" t="s">
        <v>49</v>
      </c>
      <c r="G418" s="2" t="s">
        <v>58</v>
      </c>
      <c r="H418" s="2" t="s">
        <v>50</v>
      </c>
      <c r="I418" s="2" t="s">
        <v>117</v>
      </c>
      <c r="J418" s="2" t="s">
        <v>35</v>
      </c>
      <c r="K418" s="2" t="s">
        <v>36</v>
      </c>
      <c r="L418" s="2" t="s">
        <v>33</v>
      </c>
      <c r="M418" s="3">
        <v>41831</v>
      </c>
      <c r="N418" s="4">
        <v>3.6520000000000001</v>
      </c>
      <c r="O418" s="4">
        <v>5.6980000000000004</v>
      </c>
      <c r="P418" s="5">
        <f t="shared" si="30"/>
        <v>0.56024096385542177</v>
      </c>
      <c r="Q418" s="5">
        <v>0.08</v>
      </c>
      <c r="R418" s="6">
        <f t="shared" si="31"/>
        <v>6.1538400000000006</v>
      </c>
      <c r="S418" s="7">
        <v>45</v>
      </c>
      <c r="T418" s="8">
        <f t="shared" si="32"/>
        <v>276.92280000000005</v>
      </c>
      <c r="U418" s="5">
        <v>0.04</v>
      </c>
      <c r="V418" s="9">
        <f t="shared" si="33"/>
        <v>11.076912000000002</v>
      </c>
      <c r="W418" s="4">
        <v>2.09</v>
      </c>
      <c r="X418" s="4">
        <f t="shared" si="34"/>
        <v>267.93588800000003</v>
      </c>
      <c r="Y418" s="58"/>
      <c r="AA418" t="b">
        <f>AND('Sales Filter'!H418= "BOBBY CHAVEZ", YEAR('Sales Filter'!B418 ) = 2015)</f>
        <v>0</v>
      </c>
    </row>
    <row r="419" spans="1:27" ht="14.5">
      <c r="A419" s="2" t="s">
        <v>1039</v>
      </c>
      <c r="B419" s="3">
        <v>41823</v>
      </c>
      <c r="C419" s="2" t="s">
        <v>1040</v>
      </c>
      <c r="D419" s="2" t="s">
        <v>1041</v>
      </c>
      <c r="E419" s="2" t="s">
        <v>27</v>
      </c>
      <c r="F419" s="2" t="s">
        <v>27</v>
      </c>
      <c r="G419" s="2" t="s">
        <v>58</v>
      </c>
      <c r="H419" s="2" t="s">
        <v>233</v>
      </c>
      <c r="I419" s="2" t="s">
        <v>60</v>
      </c>
      <c r="J419" s="2" t="s">
        <v>35</v>
      </c>
      <c r="K419" s="2" t="s">
        <v>54</v>
      </c>
      <c r="L419" s="2" t="s">
        <v>33</v>
      </c>
      <c r="M419" s="3">
        <v>41833</v>
      </c>
      <c r="N419" s="4">
        <v>2.0240000000000005</v>
      </c>
      <c r="O419" s="4">
        <v>3.1680000000000001</v>
      </c>
      <c r="P419" s="5">
        <f t="shared" si="30"/>
        <v>0.56521739130434756</v>
      </c>
      <c r="Q419" s="5">
        <v>0.08</v>
      </c>
      <c r="R419" s="6">
        <f t="shared" si="31"/>
        <v>3.4214400000000005</v>
      </c>
      <c r="S419" s="7">
        <v>49</v>
      </c>
      <c r="T419" s="8">
        <f t="shared" si="32"/>
        <v>167.65056000000001</v>
      </c>
      <c r="U419" s="5">
        <v>0.04</v>
      </c>
      <c r="V419" s="9">
        <f t="shared" si="33"/>
        <v>6.706022400000001</v>
      </c>
      <c r="W419" s="4">
        <v>5.38</v>
      </c>
      <c r="X419" s="4">
        <f t="shared" si="34"/>
        <v>166.32453760000001</v>
      </c>
      <c r="Y419" s="58"/>
      <c r="AA419" t="b">
        <f>AND('Sales Filter'!H419= "BOBBY CHAVEZ", YEAR('Sales Filter'!B419 ) = 2015)</f>
        <v>0</v>
      </c>
    </row>
    <row r="420" spans="1:27" ht="14.5">
      <c r="A420" s="10" t="s">
        <v>1042</v>
      </c>
      <c r="B420" s="11">
        <v>41829</v>
      </c>
      <c r="C420" s="10" t="s">
        <v>862</v>
      </c>
      <c r="D420" s="10" t="s">
        <v>863</v>
      </c>
      <c r="E420" s="10" t="s">
        <v>48</v>
      </c>
      <c r="F420" s="10" t="s">
        <v>49</v>
      </c>
      <c r="G420" s="10" t="s">
        <v>58</v>
      </c>
      <c r="H420" s="10" t="s">
        <v>70</v>
      </c>
      <c r="I420" s="10" t="s">
        <v>117</v>
      </c>
      <c r="J420" s="10" t="s">
        <v>31</v>
      </c>
      <c r="K420" s="10" t="s">
        <v>54</v>
      </c>
      <c r="L420" s="10" t="s">
        <v>33</v>
      </c>
      <c r="M420" s="11">
        <v>41838</v>
      </c>
      <c r="N420" s="12">
        <v>9.1410000000000018</v>
      </c>
      <c r="O420" s="12">
        <v>17.578000000000003</v>
      </c>
      <c r="P420" s="13">
        <f t="shared" si="30"/>
        <v>0.92298435619735253</v>
      </c>
      <c r="Q420" s="13">
        <v>0.08</v>
      </c>
      <c r="R420" s="14">
        <f t="shared" si="31"/>
        <v>18.984240000000003</v>
      </c>
      <c r="S420" s="15">
        <v>42</v>
      </c>
      <c r="T420" s="16">
        <f t="shared" si="32"/>
        <v>797.3380800000001</v>
      </c>
      <c r="U420" s="13">
        <v>0.04</v>
      </c>
      <c r="V420" s="17">
        <f t="shared" si="33"/>
        <v>31.893523200000004</v>
      </c>
      <c r="W420" s="12">
        <v>6.55</v>
      </c>
      <c r="X420" s="12">
        <f t="shared" si="34"/>
        <v>771.99455680000005</v>
      </c>
      <c r="Y420" s="59"/>
      <c r="AA420" t="b">
        <f>AND('Sales Filter'!H420= "BOBBY CHAVEZ", YEAR('Sales Filter'!B420 ) = 2015)</f>
        <v>0</v>
      </c>
    </row>
    <row r="421" spans="1:27" ht="14.5">
      <c r="A421" s="2" t="s">
        <v>1043</v>
      </c>
      <c r="B421" s="3">
        <v>41830</v>
      </c>
      <c r="C421" s="2" t="s">
        <v>1044</v>
      </c>
      <c r="D421" s="2" t="s">
        <v>1045</v>
      </c>
      <c r="E421" s="2" t="s">
        <v>27</v>
      </c>
      <c r="F421" s="2" t="s">
        <v>27</v>
      </c>
      <c r="G421" s="2" t="s">
        <v>58</v>
      </c>
      <c r="H421" s="2" t="s">
        <v>59</v>
      </c>
      <c r="I421" s="2" t="s">
        <v>30</v>
      </c>
      <c r="J421" s="2" t="s">
        <v>35</v>
      </c>
      <c r="K421" s="2" t="s">
        <v>54</v>
      </c>
      <c r="L421" s="2" t="s">
        <v>33</v>
      </c>
      <c r="M421" s="3">
        <v>41839</v>
      </c>
      <c r="N421" s="4">
        <v>2.0020000000000002</v>
      </c>
      <c r="O421" s="4">
        <v>3.1240000000000001</v>
      </c>
      <c r="P421" s="5">
        <f t="shared" si="30"/>
        <v>0.56043956043956034</v>
      </c>
      <c r="Q421" s="5">
        <v>0.08</v>
      </c>
      <c r="R421" s="6">
        <f t="shared" si="31"/>
        <v>3.3739200000000005</v>
      </c>
      <c r="S421" s="7">
        <v>21</v>
      </c>
      <c r="T421" s="8">
        <f t="shared" si="32"/>
        <v>70.852320000000006</v>
      </c>
      <c r="U421" s="5">
        <v>0.01</v>
      </c>
      <c r="V421" s="9">
        <f t="shared" si="33"/>
        <v>0.70852320000000002</v>
      </c>
      <c r="W421" s="4">
        <v>5.49</v>
      </c>
      <c r="X421" s="4">
        <f t="shared" si="34"/>
        <v>75.633796799999999</v>
      </c>
      <c r="Y421" s="58"/>
      <c r="AA421" t="b">
        <f>AND('Sales Filter'!H421= "BOBBY CHAVEZ", YEAR('Sales Filter'!B421 ) = 2015)</f>
        <v>0</v>
      </c>
    </row>
    <row r="422" spans="1:27" ht="14.5">
      <c r="A422" s="2" t="s">
        <v>1046</v>
      </c>
      <c r="B422" s="3">
        <v>41833</v>
      </c>
      <c r="C422" s="2" t="s">
        <v>1047</v>
      </c>
      <c r="D422" s="2" t="s">
        <v>1048</v>
      </c>
      <c r="E422" s="2" t="s">
        <v>48</v>
      </c>
      <c r="F422" s="2" t="s">
        <v>49</v>
      </c>
      <c r="G422" s="2" t="s">
        <v>28</v>
      </c>
      <c r="H422" s="2" t="s">
        <v>50</v>
      </c>
      <c r="I422" s="2" t="s">
        <v>51</v>
      </c>
      <c r="J422" s="2" t="s">
        <v>31</v>
      </c>
      <c r="K422" s="2" t="s">
        <v>32</v>
      </c>
      <c r="L422" s="2" t="s">
        <v>33</v>
      </c>
      <c r="M422" s="3">
        <v>41842</v>
      </c>
      <c r="N422" s="4">
        <v>2.0570000000000004</v>
      </c>
      <c r="O422" s="4">
        <v>8.9320000000000004</v>
      </c>
      <c r="P422" s="5">
        <f t="shared" si="30"/>
        <v>3.3422459893048124</v>
      </c>
      <c r="Q422" s="5">
        <v>0.08</v>
      </c>
      <c r="R422" s="6">
        <f t="shared" si="31"/>
        <v>9.6465600000000009</v>
      </c>
      <c r="S422" s="7">
        <v>6</v>
      </c>
      <c r="T422" s="8">
        <f t="shared" si="32"/>
        <v>57.879360000000005</v>
      </c>
      <c r="U422" s="5">
        <v>0.08</v>
      </c>
      <c r="V422" s="9">
        <f t="shared" si="33"/>
        <v>4.6303488000000002</v>
      </c>
      <c r="W422" s="4">
        <v>2.88</v>
      </c>
      <c r="X422" s="4">
        <f t="shared" si="34"/>
        <v>56.129011200000008</v>
      </c>
      <c r="Y422" s="58"/>
      <c r="AA422" t="b">
        <f>AND('Sales Filter'!H422= "BOBBY CHAVEZ", YEAR('Sales Filter'!B422 ) = 2015)</f>
        <v>0</v>
      </c>
    </row>
    <row r="423" spans="1:27" ht="14.5">
      <c r="A423" s="2" t="s">
        <v>1049</v>
      </c>
      <c r="B423" s="3">
        <v>41835</v>
      </c>
      <c r="C423" s="2" t="s">
        <v>515</v>
      </c>
      <c r="D423" s="2" t="s">
        <v>516</v>
      </c>
      <c r="E423" s="2" t="s">
        <v>27</v>
      </c>
      <c r="F423" s="2" t="s">
        <v>27</v>
      </c>
      <c r="G423" s="2" t="s">
        <v>40</v>
      </c>
      <c r="H423" s="2" t="s">
        <v>41</v>
      </c>
      <c r="I423" s="2" t="s">
        <v>117</v>
      </c>
      <c r="J423" s="2" t="s">
        <v>35</v>
      </c>
      <c r="K423" s="2" t="s">
        <v>54</v>
      </c>
      <c r="L423" s="2" t="s">
        <v>33</v>
      </c>
      <c r="M423" s="3">
        <v>41843</v>
      </c>
      <c r="N423" s="4">
        <v>3.036</v>
      </c>
      <c r="O423" s="4">
        <v>4.8180000000000005</v>
      </c>
      <c r="P423" s="5">
        <f t="shared" si="30"/>
        <v>0.5869565217391306</v>
      </c>
      <c r="Q423" s="5">
        <v>0.08</v>
      </c>
      <c r="R423" s="6">
        <f t="shared" si="31"/>
        <v>5.2034400000000005</v>
      </c>
      <c r="S423" s="7">
        <v>20</v>
      </c>
      <c r="T423" s="8">
        <f t="shared" si="32"/>
        <v>104.06880000000001</v>
      </c>
      <c r="U423" s="5">
        <v>0.04</v>
      </c>
      <c r="V423" s="9">
        <f t="shared" si="33"/>
        <v>4.1627520000000002</v>
      </c>
      <c r="W423" s="4">
        <v>6.26</v>
      </c>
      <c r="X423" s="4">
        <f t="shared" si="34"/>
        <v>106.16604800000002</v>
      </c>
      <c r="Y423" s="58"/>
      <c r="AA423" t="b">
        <f>AND('Sales Filter'!H423= "BOBBY CHAVEZ", YEAR('Sales Filter'!B423 ) = 2015)</f>
        <v>0</v>
      </c>
    </row>
    <row r="424" spans="1:27" ht="14.5">
      <c r="A424" s="2" t="s">
        <v>1050</v>
      </c>
      <c r="B424" s="3">
        <v>41836</v>
      </c>
      <c r="C424" s="2" t="s">
        <v>1051</v>
      </c>
      <c r="D424" s="2" t="s">
        <v>1052</v>
      </c>
      <c r="E424" s="2" t="s">
        <v>27</v>
      </c>
      <c r="F424" s="2" t="s">
        <v>27</v>
      </c>
      <c r="G424" s="2" t="s">
        <v>28</v>
      </c>
      <c r="H424" s="2" t="s">
        <v>242</v>
      </c>
      <c r="I424" s="2" t="s">
        <v>30</v>
      </c>
      <c r="J424" s="2" t="s">
        <v>35</v>
      </c>
      <c r="K424" s="2" t="s">
        <v>54</v>
      </c>
      <c r="L424" s="2" t="s">
        <v>33</v>
      </c>
      <c r="M424" s="3">
        <v>41844</v>
      </c>
      <c r="N424" s="4">
        <v>2.0240000000000005</v>
      </c>
      <c r="O424" s="4">
        <v>3.1680000000000001</v>
      </c>
      <c r="P424" s="5">
        <f t="shared" si="30"/>
        <v>0.56521739130434756</v>
      </c>
      <c r="Q424" s="5">
        <v>0.08</v>
      </c>
      <c r="R424" s="6">
        <f t="shared" si="31"/>
        <v>3.4214400000000005</v>
      </c>
      <c r="S424" s="7">
        <v>12</v>
      </c>
      <c r="T424" s="8">
        <f t="shared" si="32"/>
        <v>41.057280000000006</v>
      </c>
      <c r="U424" s="5">
        <v>0.02</v>
      </c>
      <c r="V424" s="9">
        <f t="shared" si="33"/>
        <v>0.82114560000000014</v>
      </c>
      <c r="W424" s="4">
        <v>1.04</v>
      </c>
      <c r="X424" s="4">
        <f t="shared" si="34"/>
        <v>41.276134400000004</v>
      </c>
      <c r="Y424" s="58"/>
      <c r="AA424" t="b">
        <f>AND('Sales Filter'!H424= "BOBBY CHAVEZ", YEAR('Sales Filter'!B424 ) = 2015)</f>
        <v>0</v>
      </c>
    </row>
    <row r="425" spans="1:27" ht="14.5">
      <c r="A425" s="2" t="s">
        <v>1053</v>
      </c>
      <c r="B425" s="3">
        <v>41840</v>
      </c>
      <c r="C425" s="2" t="s">
        <v>1054</v>
      </c>
      <c r="D425" s="2" t="s">
        <v>1055</v>
      </c>
      <c r="E425" s="2" t="s">
        <v>27</v>
      </c>
      <c r="F425" s="2" t="s">
        <v>27</v>
      </c>
      <c r="G425" s="2" t="s">
        <v>58</v>
      </c>
      <c r="H425" s="2" t="s">
        <v>242</v>
      </c>
      <c r="I425" s="2" t="s">
        <v>42</v>
      </c>
      <c r="J425" s="2" t="s">
        <v>35</v>
      </c>
      <c r="K425" s="2" t="s">
        <v>54</v>
      </c>
      <c r="L425" s="2" t="s">
        <v>33</v>
      </c>
      <c r="M425" s="3">
        <v>41849</v>
      </c>
      <c r="N425" s="4">
        <v>1.4630000000000003</v>
      </c>
      <c r="O425" s="4">
        <v>2.2880000000000003</v>
      </c>
      <c r="P425" s="5">
        <f t="shared" si="30"/>
        <v>0.56390977443609003</v>
      </c>
      <c r="Q425" s="5">
        <v>0.08</v>
      </c>
      <c r="R425" s="6">
        <f t="shared" si="31"/>
        <v>2.4710400000000003</v>
      </c>
      <c r="S425" s="7">
        <v>22</v>
      </c>
      <c r="T425" s="8">
        <f t="shared" si="32"/>
        <v>54.362880000000004</v>
      </c>
      <c r="U425" s="5">
        <v>0.05</v>
      </c>
      <c r="V425" s="9">
        <f t="shared" si="33"/>
        <v>2.7181440000000006</v>
      </c>
      <c r="W425" s="4">
        <v>1.54</v>
      </c>
      <c r="X425" s="4">
        <f t="shared" si="34"/>
        <v>53.184736000000001</v>
      </c>
      <c r="Y425" s="58"/>
      <c r="AA425" t="b">
        <f>AND('Sales Filter'!H425= "BOBBY CHAVEZ", YEAR('Sales Filter'!B425 ) = 2015)</f>
        <v>0</v>
      </c>
    </row>
    <row r="426" spans="1:27" ht="14.5">
      <c r="A426" s="2" t="s">
        <v>1056</v>
      </c>
      <c r="B426" s="3">
        <v>41842</v>
      </c>
      <c r="C426" s="2" t="s">
        <v>1057</v>
      </c>
      <c r="D426" s="2" t="s">
        <v>1058</v>
      </c>
      <c r="E426" s="2" t="s">
        <v>27</v>
      </c>
      <c r="F426" s="2" t="s">
        <v>27</v>
      </c>
      <c r="G426" s="2" t="s">
        <v>40</v>
      </c>
      <c r="H426" s="2" t="s">
        <v>84</v>
      </c>
      <c r="I426" s="2" t="s">
        <v>60</v>
      </c>
      <c r="J426" s="2" t="s">
        <v>35</v>
      </c>
      <c r="K426" s="2" t="s">
        <v>36</v>
      </c>
      <c r="L426" s="2" t="s">
        <v>43</v>
      </c>
      <c r="M426" s="3">
        <v>41851</v>
      </c>
      <c r="N426" s="4">
        <v>1.7600000000000002</v>
      </c>
      <c r="O426" s="4">
        <v>2.8820000000000006</v>
      </c>
      <c r="P426" s="5">
        <f t="shared" si="30"/>
        <v>0.63750000000000007</v>
      </c>
      <c r="Q426" s="5">
        <v>0.08</v>
      </c>
      <c r="R426" s="6">
        <f t="shared" si="31"/>
        <v>3.1125600000000007</v>
      </c>
      <c r="S426" s="7">
        <v>27</v>
      </c>
      <c r="T426" s="8">
        <f t="shared" si="32"/>
        <v>84.039120000000011</v>
      </c>
      <c r="U426" s="5">
        <v>9.9999999999999992E-2</v>
      </c>
      <c r="V426" s="9">
        <f t="shared" si="33"/>
        <v>8.403912</v>
      </c>
      <c r="W426" s="4">
        <v>0.85000000000000009</v>
      </c>
      <c r="X426" s="4">
        <f t="shared" si="34"/>
        <v>76.485208</v>
      </c>
      <c r="Y426" s="58"/>
      <c r="AA426" t="b">
        <f>AND('Sales Filter'!H426= "BOBBY CHAVEZ", YEAR('Sales Filter'!B426 ) = 2015)</f>
        <v>0</v>
      </c>
    </row>
    <row r="427" spans="1:27" ht="14.5">
      <c r="A427" s="2" t="s">
        <v>1059</v>
      </c>
      <c r="B427" s="3">
        <v>41843</v>
      </c>
      <c r="C427" s="2" t="s">
        <v>1060</v>
      </c>
      <c r="D427" s="2" t="s">
        <v>1061</v>
      </c>
      <c r="E427" s="2" t="s">
        <v>48</v>
      </c>
      <c r="F427" s="2" t="s">
        <v>49</v>
      </c>
      <c r="G427" s="2" t="s">
        <v>79</v>
      </c>
      <c r="H427" s="2" t="s">
        <v>70</v>
      </c>
      <c r="I427" s="2" t="s">
        <v>42</v>
      </c>
      <c r="J427" s="2" t="s">
        <v>35</v>
      </c>
      <c r="K427" s="2" t="s">
        <v>54</v>
      </c>
      <c r="L427" s="2" t="s">
        <v>33</v>
      </c>
      <c r="M427" s="3">
        <v>41852</v>
      </c>
      <c r="N427" s="4">
        <v>2.1779999999999999</v>
      </c>
      <c r="O427" s="4">
        <v>3.4650000000000003</v>
      </c>
      <c r="P427" s="5">
        <f t="shared" si="30"/>
        <v>0.59090909090909105</v>
      </c>
      <c r="Q427" s="5">
        <v>0.08</v>
      </c>
      <c r="R427" s="6">
        <f t="shared" si="31"/>
        <v>3.7422000000000004</v>
      </c>
      <c r="S427" s="7">
        <v>48</v>
      </c>
      <c r="T427" s="8">
        <f t="shared" si="32"/>
        <v>179.62560000000002</v>
      </c>
      <c r="U427" s="5">
        <v>0.11</v>
      </c>
      <c r="V427" s="9">
        <f t="shared" si="33"/>
        <v>19.758816000000003</v>
      </c>
      <c r="W427" s="4">
        <v>0.54</v>
      </c>
      <c r="X427" s="4">
        <f t="shared" si="34"/>
        <v>160.40678400000002</v>
      </c>
      <c r="Y427" s="58"/>
      <c r="AA427" t="b">
        <f>AND('Sales Filter'!H427= "BOBBY CHAVEZ", YEAR('Sales Filter'!B427 ) = 2015)</f>
        <v>0</v>
      </c>
    </row>
    <row r="428" spans="1:27" ht="14.5">
      <c r="A428" s="2" t="s">
        <v>1062</v>
      </c>
      <c r="B428" s="3">
        <v>41846</v>
      </c>
      <c r="C428" s="2" t="s">
        <v>1063</v>
      </c>
      <c r="D428" s="2" t="s">
        <v>1064</v>
      </c>
      <c r="E428" s="2" t="s">
        <v>27</v>
      </c>
      <c r="F428" s="2" t="s">
        <v>27</v>
      </c>
      <c r="G428" s="2" t="s">
        <v>28</v>
      </c>
      <c r="H428" s="2" t="s">
        <v>59</v>
      </c>
      <c r="I428" s="2" t="s">
        <v>30</v>
      </c>
      <c r="J428" s="2" t="s">
        <v>31</v>
      </c>
      <c r="K428" s="2" t="s">
        <v>52</v>
      </c>
      <c r="L428" s="2" t="s">
        <v>33</v>
      </c>
      <c r="M428" s="3">
        <v>41855</v>
      </c>
      <c r="N428" s="4">
        <v>9.7020000000000017</v>
      </c>
      <c r="O428" s="4">
        <v>23.088999999999999</v>
      </c>
      <c r="P428" s="5">
        <f t="shared" si="30"/>
        <v>1.3798185941043077</v>
      </c>
      <c r="Q428" s="5">
        <v>0.08</v>
      </c>
      <c r="R428" s="6">
        <f t="shared" si="31"/>
        <v>24.936119999999999</v>
      </c>
      <c r="S428" s="7">
        <v>11</v>
      </c>
      <c r="T428" s="8">
        <f t="shared" si="32"/>
        <v>274.29732000000001</v>
      </c>
      <c r="U428" s="5">
        <v>0.09</v>
      </c>
      <c r="V428" s="9">
        <f t="shared" si="33"/>
        <v>24.6867588</v>
      </c>
      <c r="W428" s="4">
        <v>4.8599999999999994</v>
      </c>
      <c r="X428" s="4">
        <f t="shared" si="34"/>
        <v>254.47056120000002</v>
      </c>
      <c r="Y428" s="58"/>
      <c r="AA428" t="b">
        <f>AND('Sales Filter'!H428= "BOBBY CHAVEZ", YEAR('Sales Filter'!B428 ) = 2015)</f>
        <v>0</v>
      </c>
    </row>
    <row r="429" spans="1:27" ht="14.5">
      <c r="A429" s="2" t="s">
        <v>1065</v>
      </c>
      <c r="B429" s="3">
        <v>41848</v>
      </c>
      <c r="C429" s="2" t="s">
        <v>1066</v>
      </c>
      <c r="D429" s="2" t="s">
        <v>1067</v>
      </c>
      <c r="E429" s="2" t="s">
        <v>48</v>
      </c>
      <c r="F429" s="2" t="s">
        <v>49</v>
      </c>
      <c r="G429" s="2" t="s">
        <v>40</v>
      </c>
      <c r="H429" s="2" t="s">
        <v>70</v>
      </c>
      <c r="I429" s="2" t="s">
        <v>117</v>
      </c>
      <c r="J429" s="2" t="s">
        <v>35</v>
      </c>
      <c r="K429" s="2" t="s">
        <v>54</v>
      </c>
      <c r="L429" s="2" t="s">
        <v>33</v>
      </c>
      <c r="M429" s="3">
        <v>41856</v>
      </c>
      <c r="N429" s="4">
        <v>2.0240000000000005</v>
      </c>
      <c r="O429" s="4">
        <v>3.1680000000000001</v>
      </c>
      <c r="P429" s="5">
        <f t="shared" si="30"/>
        <v>0.56521739130434756</v>
      </c>
      <c r="Q429" s="5">
        <v>0.08</v>
      </c>
      <c r="R429" s="6">
        <f t="shared" si="31"/>
        <v>3.4214400000000005</v>
      </c>
      <c r="S429" s="7">
        <v>13</v>
      </c>
      <c r="T429" s="8">
        <f t="shared" si="32"/>
        <v>44.47872000000001</v>
      </c>
      <c r="U429" s="5">
        <v>0.03</v>
      </c>
      <c r="V429" s="9">
        <f t="shared" si="33"/>
        <v>1.3343616000000003</v>
      </c>
      <c r="W429" s="4">
        <v>5.38</v>
      </c>
      <c r="X429" s="4">
        <f t="shared" si="34"/>
        <v>48.524358400000011</v>
      </c>
      <c r="Y429" s="58"/>
      <c r="AA429" t="b">
        <f>AND('Sales Filter'!H429= "BOBBY CHAVEZ", YEAR('Sales Filter'!B429 ) = 2015)</f>
        <v>0</v>
      </c>
    </row>
    <row r="430" spans="1:27" ht="14.5">
      <c r="A430" s="2" t="s">
        <v>1068</v>
      </c>
      <c r="B430" s="3">
        <v>41848</v>
      </c>
      <c r="C430" s="2" t="s">
        <v>1069</v>
      </c>
      <c r="D430" s="2" t="s">
        <v>1070</v>
      </c>
      <c r="E430" s="2" t="s">
        <v>27</v>
      </c>
      <c r="F430" s="2" t="s">
        <v>27</v>
      </c>
      <c r="G430" s="2" t="s">
        <v>40</v>
      </c>
      <c r="H430" s="2" t="s">
        <v>41</v>
      </c>
      <c r="I430" s="2" t="s">
        <v>117</v>
      </c>
      <c r="J430" s="2" t="s">
        <v>35</v>
      </c>
      <c r="K430" s="2" t="s">
        <v>54</v>
      </c>
      <c r="L430" s="2" t="s">
        <v>33</v>
      </c>
      <c r="M430" s="3">
        <v>41857</v>
      </c>
      <c r="N430" s="4">
        <v>15.268000000000002</v>
      </c>
      <c r="O430" s="4">
        <v>24.618000000000002</v>
      </c>
      <c r="P430" s="5">
        <f t="shared" si="30"/>
        <v>0.61239193083573473</v>
      </c>
      <c r="Q430" s="5">
        <v>0.08</v>
      </c>
      <c r="R430" s="6">
        <f t="shared" si="31"/>
        <v>26.587440000000004</v>
      </c>
      <c r="S430" s="7">
        <v>36</v>
      </c>
      <c r="T430" s="8">
        <f t="shared" si="32"/>
        <v>957.1478400000002</v>
      </c>
      <c r="U430" s="5">
        <v>0.02</v>
      </c>
      <c r="V430" s="9">
        <f t="shared" si="33"/>
        <v>19.142956800000004</v>
      </c>
      <c r="W430" s="4">
        <v>15.15</v>
      </c>
      <c r="X430" s="4">
        <f t="shared" si="34"/>
        <v>953.1548832000002</v>
      </c>
      <c r="Y430" s="58"/>
      <c r="AA430" t="b">
        <f>AND('Sales Filter'!H430= "BOBBY CHAVEZ", YEAR('Sales Filter'!B430 ) = 2015)</f>
        <v>0</v>
      </c>
    </row>
    <row r="431" spans="1:27" ht="14.5">
      <c r="A431" s="2" t="s">
        <v>1071</v>
      </c>
      <c r="B431" s="3">
        <v>41848</v>
      </c>
      <c r="C431" s="2" t="s">
        <v>1072</v>
      </c>
      <c r="D431" s="2" t="s">
        <v>1073</v>
      </c>
      <c r="E431" s="2" t="s">
        <v>48</v>
      </c>
      <c r="F431" s="2" t="s">
        <v>49</v>
      </c>
      <c r="G431" s="2" t="s">
        <v>28</v>
      </c>
      <c r="H431" s="2" t="s">
        <v>50</v>
      </c>
      <c r="I431" s="2" t="s">
        <v>30</v>
      </c>
      <c r="J431" s="2" t="s">
        <v>35</v>
      </c>
      <c r="K431" s="2" t="s">
        <v>54</v>
      </c>
      <c r="L431" s="2" t="s">
        <v>33</v>
      </c>
      <c r="M431" s="3">
        <v>41857</v>
      </c>
      <c r="N431" s="4">
        <v>5.3790000000000004</v>
      </c>
      <c r="O431" s="4">
        <v>8.4039999999999999</v>
      </c>
      <c r="P431" s="5">
        <f t="shared" si="30"/>
        <v>0.5623721881390592</v>
      </c>
      <c r="Q431" s="5">
        <v>0.08</v>
      </c>
      <c r="R431" s="6">
        <f t="shared" si="31"/>
        <v>9.0763200000000008</v>
      </c>
      <c r="S431" s="7">
        <v>9</v>
      </c>
      <c r="T431" s="8">
        <f t="shared" si="32"/>
        <v>81.686880000000002</v>
      </c>
      <c r="U431" s="5">
        <v>6.9999999999999993E-2</v>
      </c>
      <c r="V431" s="9">
        <f t="shared" si="33"/>
        <v>5.7180815999999997</v>
      </c>
      <c r="W431" s="4">
        <v>1.44</v>
      </c>
      <c r="X431" s="4">
        <f t="shared" si="34"/>
        <v>77.408798399999995</v>
      </c>
      <c r="Y431" s="58"/>
      <c r="AA431" t="b">
        <f>AND('Sales Filter'!H431= "BOBBY CHAVEZ", YEAR('Sales Filter'!B431 ) = 2015)</f>
        <v>0</v>
      </c>
    </row>
    <row r="432" spans="1:27" ht="14.5">
      <c r="A432" s="2" t="s">
        <v>1074</v>
      </c>
      <c r="B432" s="3">
        <v>41852</v>
      </c>
      <c r="C432" s="2" t="s">
        <v>1075</v>
      </c>
      <c r="D432" s="2" t="s">
        <v>1076</v>
      </c>
      <c r="E432" s="2" t="s">
        <v>27</v>
      </c>
      <c r="F432" s="2" t="s">
        <v>27</v>
      </c>
      <c r="G432" s="2" t="s">
        <v>28</v>
      </c>
      <c r="H432" s="2" t="s">
        <v>84</v>
      </c>
      <c r="I432" s="2" t="s">
        <v>30</v>
      </c>
      <c r="J432" s="2" t="s">
        <v>35</v>
      </c>
      <c r="K432" s="2" t="s">
        <v>54</v>
      </c>
      <c r="L432" s="2" t="s">
        <v>33</v>
      </c>
      <c r="M432" s="3">
        <v>41860</v>
      </c>
      <c r="N432" s="4">
        <v>3.8500000000000005</v>
      </c>
      <c r="O432" s="4">
        <v>6.3140000000000009</v>
      </c>
      <c r="P432" s="5">
        <f t="shared" si="30"/>
        <v>0.64</v>
      </c>
      <c r="Q432" s="5">
        <v>0.08</v>
      </c>
      <c r="R432" s="6">
        <f t="shared" si="31"/>
        <v>6.8191200000000016</v>
      </c>
      <c r="S432" s="7">
        <v>9</v>
      </c>
      <c r="T432" s="8">
        <f t="shared" si="32"/>
        <v>61.372080000000011</v>
      </c>
      <c r="U432" s="5">
        <v>0.05</v>
      </c>
      <c r="V432" s="9">
        <f t="shared" si="33"/>
        <v>3.0686040000000006</v>
      </c>
      <c r="W432" s="4">
        <v>5.0599999999999996</v>
      </c>
      <c r="X432" s="4">
        <f t="shared" si="34"/>
        <v>63.363476000000013</v>
      </c>
      <c r="Y432" s="58"/>
      <c r="AA432" t="b">
        <f>AND('Sales Filter'!H432= "BOBBY CHAVEZ", YEAR('Sales Filter'!B432 ) = 2015)</f>
        <v>0</v>
      </c>
    </row>
    <row r="433" spans="1:27" ht="14.5">
      <c r="A433" s="2" t="s">
        <v>1077</v>
      </c>
      <c r="B433" s="3">
        <v>41854</v>
      </c>
      <c r="C433" s="2" t="s">
        <v>1078</v>
      </c>
      <c r="D433" s="2" t="s">
        <v>1079</v>
      </c>
      <c r="E433" s="2" t="s">
        <v>48</v>
      </c>
      <c r="F433" s="2" t="s">
        <v>49</v>
      </c>
      <c r="G433" s="2" t="s">
        <v>58</v>
      </c>
      <c r="H433" s="2" t="s">
        <v>70</v>
      </c>
      <c r="I433" s="2" t="s">
        <v>117</v>
      </c>
      <c r="J433" s="2" t="s">
        <v>35</v>
      </c>
      <c r="K433" s="2" t="s">
        <v>36</v>
      </c>
      <c r="L433" s="2" t="s">
        <v>33</v>
      </c>
      <c r="M433" s="3">
        <v>41863</v>
      </c>
      <c r="N433" s="4">
        <v>1.1990000000000003</v>
      </c>
      <c r="O433" s="4">
        <v>2.8600000000000003</v>
      </c>
      <c r="P433" s="5">
        <f t="shared" si="30"/>
        <v>1.3853211009174309</v>
      </c>
      <c r="Q433" s="5">
        <v>0.08</v>
      </c>
      <c r="R433" s="6">
        <f t="shared" si="31"/>
        <v>3.0888000000000004</v>
      </c>
      <c r="S433" s="7">
        <v>45</v>
      </c>
      <c r="T433" s="8">
        <f t="shared" si="32"/>
        <v>138.99600000000001</v>
      </c>
      <c r="U433" s="5">
        <v>6.9999999999999993E-2</v>
      </c>
      <c r="V433" s="9">
        <f t="shared" si="33"/>
        <v>9.7297200000000004</v>
      </c>
      <c r="W433" s="4">
        <v>2.4499999999999997</v>
      </c>
      <c r="X433" s="4">
        <f t="shared" si="34"/>
        <v>131.71627999999998</v>
      </c>
      <c r="Y433" s="58"/>
      <c r="AA433" t="b">
        <f>AND('Sales Filter'!H433= "BOBBY CHAVEZ", YEAR('Sales Filter'!B433 ) = 2015)</f>
        <v>0</v>
      </c>
    </row>
    <row r="434" spans="1:27" ht="14.5">
      <c r="A434" s="2" t="s">
        <v>1080</v>
      </c>
      <c r="B434" s="3">
        <v>41855</v>
      </c>
      <c r="C434" s="2" t="s">
        <v>1081</v>
      </c>
      <c r="D434" s="2" t="s">
        <v>1082</v>
      </c>
      <c r="E434" s="2" t="s">
        <v>27</v>
      </c>
      <c r="F434" s="2" t="s">
        <v>27</v>
      </c>
      <c r="G434" s="2" t="s">
        <v>28</v>
      </c>
      <c r="H434" s="2" t="s">
        <v>65</v>
      </c>
      <c r="I434" s="2" t="s">
        <v>42</v>
      </c>
      <c r="J434" s="2" t="s">
        <v>35</v>
      </c>
      <c r="K434" s="2" t="s">
        <v>54</v>
      </c>
      <c r="L434" s="2" t="s">
        <v>33</v>
      </c>
      <c r="M434" s="3">
        <v>41862</v>
      </c>
      <c r="N434" s="4">
        <v>4.0150000000000006</v>
      </c>
      <c r="O434" s="4">
        <v>6.5780000000000012</v>
      </c>
      <c r="P434" s="5">
        <f t="shared" si="30"/>
        <v>0.63835616438356169</v>
      </c>
      <c r="Q434" s="5">
        <v>0.08</v>
      </c>
      <c r="R434" s="6">
        <f t="shared" si="31"/>
        <v>7.1042400000000017</v>
      </c>
      <c r="S434" s="7">
        <v>34</v>
      </c>
      <c r="T434" s="8">
        <f t="shared" si="32"/>
        <v>241.54416000000006</v>
      </c>
      <c r="U434" s="5">
        <v>0.11</v>
      </c>
      <c r="V434" s="9">
        <f t="shared" si="33"/>
        <v>26.569857600000006</v>
      </c>
      <c r="W434" s="4">
        <v>1.54</v>
      </c>
      <c r="X434" s="4">
        <f t="shared" si="34"/>
        <v>216.51430240000005</v>
      </c>
      <c r="Y434" s="58"/>
      <c r="AA434" t="b">
        <f>AND('Sales Filter'!H434= "BOBBY CHAVEZ", YEAR('Sales Filter'!B434 ) = 2015)</f>
        <v>0</v>
      </c>
    </row>
    <row r="435" spans="1:27" ht="14.5">
      <c r="A435" s="2" t="s">
        <v>1083</v>
      </c>
      <c r="B435" s="3">
        <v>41856</v>
      </c>
      <c r="C435" s="2" t="s">
        <v>1084</v>
      </c>
      <c r="D435" s="2" t="s">
        <v>1085</v>
      </c>
      <c r="E435" s="2" t="s">
        <v>27</v>
      </c>
      <c r="F435" s="2" t="s">
        <v>27</v>
      </c>
      <c r="G435" s="2" t="s">
        <v>40</v>
      </c>
      <c r="H435" s="2" t="s">
        <v>29</v>
      </c>
      <c r="I435" s="2" t="s">
        <v>60</v>
      </c>
      <c r="J435" s="2" t="s">
        <v>35</v>
      </c>
      <c r="K435" s="2" t="s">
        <v>36</v>
      </c>
      <c r="L435" s="2" t="s">
        <v>33</v>
      </c>
      <c r="M435" s="3">
        <v>41865</v>
      </c>
      <c r="N435" s="4">
        <v>3.6520000000000001</v>
      </c>
      <c r="O435" s="4">
        <v>5.6980000000000004</v>
      </c>
      <c r="P435" s="5">
        <f t="shared" si="30"/>
        <v>0.56024096385542177</v>
      </c>
      <c r="Q435" s="5">
        <v>0.08</v>
      </c>
      <c r="R435" s="6">
        <f t="shared" si="31"/>
        <v>6.1538400000000006</v>
      </c>
      <c r="S435" s="7">
        <v>19</v>
      </c>
      <c r="T435" s="8">
        <f t="shared" si="32"/>
        <v>116.92296000000002</v>
      </c>
      <c r="U435" s="5">
        <v>0.03</v>
      </c>
      <c r="V435" s="9">
        <f t="shared" si="33"/>
        <v>3.5076888000000004</v>
      </c>
      <c r="W435" s="4">
        <v>2.09</v>
      </c>
      <c r="X435" s="4">
        <f t="shared" si="34"/>
        <v>115.50527120000002</v>
      </c>
      <c r="Y435" s="58"/>
      <c r="AA435" t="b">
        <f>AND('Sales Filter'!H435= "BOBBY CHAVEZ", YEAR('Sales Filter'!B435 ) = 2015)</f>
        <v>0</v>
      </c>
    </row>
    <row r="436" spans="1:27" ht="14.5">
      <c r="A436" s="2" t="s">
        <v>1086</v>
      </c>
      <c r="B436" s="3">
        <v>41860</v>
      </c>
      <c r="C436" s="2" t="s">
        <v>1087</v>
      </c>
      <c r="D436" s="2" t="s">
        <v>1088</v>
      </c>
      <c r="E436" s="2" t="s">
        <v>27</v>
      </c>
      <c r="F436" s="2" t="s">
        <v>27</v>
      </c>
      <c r="G436" s="2" t="s">
        <v>28</v>
      </c>
      <c r="H436" s="2" t="s">
        <v>89</v>
      </c>
      <c r="I436" s="2" t="s">
        <v>60</v>
      </c>
      <c r="J436" s="2" t="s">
        <v>35</v>
      </c>
      <c r="K436" s="2" t="s">
        <v>36</v>
      </c>
      <c r="L436" s="2" t="s">
        <v>33</v>
      </c>
      <c r="M436" s="3">
        <v>41868</v>
      </c>
      <c r="N436" s="4">
        <v>0.26400000000000001</v>
      </c>
      <c r="O436" s="4">
        <v>1.3860000000000001</v>
      </c>
      <c r="P436" s="5">
        <f t="shared" si="30"/>
        <v>4.25</v>
      </c>
      <c r="Q436" s="5">
        <v>0.08</v>
      </c>
      <c r="R436" s="6">
        <f t="shared" si="31"/>
        <v>1.4968800000000002</v>
      </c>
      <c r="S436" s="7">
        <v>4</v>
      </c>
      <c r="T436" s="8">
        <f t="shared" si="32"/>
        <v>5.9875200000000008</v>
      </c>
      <c r="U436" s="5">
        <v>6.9999999999999993E-2</v>
      </c>
      <c r="V436" s="9">
        <f t="shared" si="33"/>
        <v>0.41912640000000001</v>
      </c>
      <c r="W436" s="4">
        <v>0.75</v>
      </c>
      <c r="X436" s="4">
        <f t="shared" si="34"/>
        <v>6.3183936000000012</v>
      </c>
      <c r="Y436" s="58"/>
      <c r="AA436" t="b">
        <f>AND('Sales Filter'!H436= "BOBBY CHAVEZ", YEAR('Sales Filter'!B436 ) = 2015)</f>
        <v>0</v>
      </c>
    </row>
    <row r="437" spans="1:27" ht="14.5">
      <c r="A437" s="2" t="s">
        <v>1089</v>
      </c>
      <c r="B437" s="3">
        <v>41860</v>
      </c>
      <c r="C437" s="2" t="s">
        <v>485</v>
      </c>
      <c r="D437" s="2" t="s">
        <v>486</v>
      </c>
      <c r="E437" s="2" t="s">
        <v>48</v>
      </c>
      <c r="F437" s="2" t="s">
        <v>49</v>
      </c>
      <c r="G437" s="2" t="s">
        <v>40</v>
      </c>
      <c r="H437" s="2" t="s">
        <v>50</v>
      </c>
      <c r="I437" s="2" t="s">
        <v>60</v>
      </c>
      <c r="J437" s="2" t="s">
        <v>35</v>
      </c>
      <c r="K437" s="2" t="s">
        <v>36</v>
      </c>
      <c r="L437" s="2" t="s">
        <v>33</v>
      </c>
      <c r="M437" s="3">
        <v>41870</v>
      </c>
      <c r="N437" s="4">
        <v>23.716000000000001</v>
      </c>
      <c r="O437" s="4">
        <v>40.204999999999998</v>
      </c>
      <c r="P437" s="5">
        <f t="shared" si="30"/>
        <v>0.695269016697588</v>
      </c>
      <c r="Q437" s="5">
        <v>0.08</v>
      </c>
      <c r="R437" s="6">
        <f t="shared" si="31"/>
        <v>43.421399999999998</v>
      </c>
      <c r="S437" s="7">
        <v>26</v>
      </c>
      <c r="T437" s="8">
        <f t="shared" si="32"/>
        <v>1128.9564</v>
      </c>
      <c r="U437" s="5">
        <v>0.08</v>
      </c>
      <c r="V437" s="9">
        <f t="shared" si="33"/>
        <v>90.316512000000003</v>
      </c>
      <c r="W437" s="4">
        <v>13.940000000000001</v>
      </c>
      <c r="X437" s="4">
        <f t="shared" si="34"/>
        <v>1052.579888</v>
      </c>
      <c r="Y437" s="58"/>
      <c r="AA437" t="b">
        <f>AND('Sales Filter'!H437= "BOBBY CHAVEZ", YEAR('Sales Filter'!B437 ) = 2015)</f>
        <v>0</v>
      </c>
    </row>
    <row r="438" spans="1:27" ht="14.5">
      <c r="A438" s="2" t="s">
        <v>1090</v>
      </c>
      <c r="B438" s="3">
        <v>41860</v>
      </c>
      <c r="C438" s="2" t="s">
        <v>1091</v>
      </c>
      <c r="D438" s="2" t="s">
        <v>1092</v>
      </c>
      <c r="E438" s="2" t="s">
        <v>48</v>
      </c>
      <c r="F438" s="2" t="s">
        <v>49</v>
      </c>
      <c r="G438" s="2" t="s">
        <v>28</v>
      </c>
      <c r="H438" s="2" t="s">
        <v>50</v>
      </c>
      <c r="I438" s="2" t="s">
        <v>30</v>
      </c>
      <c r="J438" s="2" t="s">
        <v>35</v>
      </c>
      <c r="K438" s="2" t="s">
        <v>36</v>
      </c>
      <c r="L438" s="2" t="s">
        <v>33</v>
      </c>
      <c r="M438" s="3">
        <v>41869</v>
      </c>
      <c r="N438" s="4">
        <v>4.125</v>
      </c>
      <c r="O438" s="4">
        <v>7.7880000000000011</v>
      </c>
      <c r="P438" s="5">
        <f t="shared" si="30"/>
        <v>0.88800000000000023</v>
      </c>
      <c r="Q438" s="5">
        <v>0.08</v>
      </c>
      <c r="R438" s="6">
        <f t="shared" si="31"/>
        <v>8.4110400000000016</v>
      </c>
      <c r="S438" s="7">
        <v>49</v>
      </c>
      <c r="T438" s="8">
        <f t="shared" si="32"/>
        <v>412.14096000000006</v>
      </c>
      <c r="U438" s="5">
        <v>0.11</v>
      </c>
      <c r="V438" s="9">
        <f t="shared" si="33"/>
        <v>45.335505600000005</v>
      </c>
      <c r="W438" s="4">
        <v>2.4</v>
      </c>
      <c r="X438" s="4">
        <f t="shared" si="34"/>
        <v>369.20545440000001</v>
      </c>
      <c r="Y438" s="58"/>
      <c r="AA438" t="b">
        <f>AND('Sales Filter'!H438= "BOBBY CHAVEZ", YEAR('Sales Filter'!B438 ) = 2015)</f>
        <v>0</v>
      </c>
    </row>
    <row r="439" spans="1:27" ht="14.5">
      <c r="A439" s="2" t="s">
        <v>1093</v>
      </c>
      <c r="B439" s="3">
        <v>41860</v>
      </c>
      <c r="C439" s="2" t="s">
        <v>1094</v>
      </c>
      <c r="D439" s="2" t="s">
        <v>1095</v>
      </c>
      <c r="E439" s="2" t="s">
        <v>48</v>
      </c>
      <c r="F439" s="2" t="s">
        <v>49</v>
      </c>
      <c r="G439" s="2" t="s">
        <v>58</v>
      </c>
      <c r="H439" s="2" t="s">
        <v>70</v>
      </c>
      <c r="I439" s="2" t="s">
        <v>117</v>
      </c>
      <c r="J439" s="2" t="s">
        <v>35</v>
      </c>
      <c r="K439" s="2" t="s">
        <v>36</v>
      </c>
      <c r="L439" s="2" t="s">
        <v>43</v>
      </c>
      <c r="M439" s="3">
        <v>41869</v>
      </c>
      <c r="N439" s="4">
        <v>3.19</v>
      </c>
      <c r="O439" s="4">
        <v>5.2359999999999998</v>
      </c>
      <c r="P439" s="5">
        <f t="shared" si="30"/>
        <v>0.64137931034482754</v>
      </c>
      <c r="Q439" s="5">
        <v>0.08</v>
      </c>
      <c r="R439" s="6">
        <f t="shared" si="31"/>
        <v>5.6548800000000004</v>
      </c>
      <c r="S439" s="7">
        <v>13</v>
      </c>
      <c r="T439" s="8">
        <f t="shared" si="32"/>
        <v>73.513440000000003</v>
      </c>
      <c r="U439" s="5">
        <v>0.09</v>
      </c>
      <c r="V439" s="9">
        <f t="shared" si="33"/>
        <v>6.6162096000000004</v>
      </c>
      <c r="W439" s="4">
        <v>0.93</v>
      </c>
      <c r="X439" s="4">
        <f t="shared" si="34"/>
        <v>67.827230400000005</v>
      </c>
      <c r="Y439" s="58"/>
      <c r="AA439" t="b">
        <f>AND('Sales Filter'!H439= "BOBBY CHAVEZ", YEAR('Sales Filter'!B439 ) = 2015)</f>
        <v>0</v>
      </c>
    </row>
    <row r="440" spans="1:27" ht="14.5">
      <c r="A440" s="2" t="s">
        <v>1096</v>
      </c>
      <c r="B440" s="3">
        <v>41861</v>
      </c>
      <c r="C440" s="2" t="s">
        <v>379</v>
      </c>
      <c r="D440" s="2" t="s">
        <v>380</v>
      </c>
      <c r="E440" s="2" t="s">
        <v>27</v>
      </c>
      <c r="F440" s="2" t="s">
        <v>27</v>
      </c>
      <c r="G440" s="2" t="s">
        <v>79</v>
      </c>
      <c r="H440" s="2" t="s">
        <v>29</v>
      </c>
      <c r="I440" s="2" t="s">
        <v>42</v>
      </c>
      <c r="J440" s="2" t="s">
        <v>31</v>
      </c>
      <c r="K440" s="2" t="s">
        <v>54</v>
      </c>
      <c r="L440" s="2" t="s">
        <v>33</v>
      </c>
      <c r="M440" s="3">
        <v>41875</v>
      </c>
      <c r="N440" s="4">
        <v>7.0289999999999999</v>
      </c>
      <c r="O440" s="4">
        <v>21.978000000000002</v>
      </c>
      <c r="P440" s="5">
        <f t="shared" si="30"/>
        <v>2.126760563380282</v>
      </c>
      <c r="Q440" s="5">
        <v>0.08</v>
      </c>
      <c r="R440" s="6">
        <f t="shared" si="31"/>
        <v>23.736240000000002</v>
      </c>
      <c r="S440" s="7">
        <v>7</v>
      </c>
      <c r="T440" s="8">
        <f t="shared" si="32"/>
        <v>166.15368000000001</v>
      </c>
      <c r="U440" s="5">
        <v>9.9999999999999992E-2</v>
      </c>
      <c r="V440" s="9">
        <f t="shared" si="33"/>
        <v>16.615368</v>
      </c>
      <c r="W440" s="4">
        <v>4.05</v>
      </c>
      <c r="X440" s="4">
        <f t="shared" si="34"/>
        <v>153.58831200000003</v>
      </c>
      <c r="Y440" s="58"/>
      <c r="AA440" t="b">
        <f>AND('Sales Filter'!H440= "BOBBY CHAVEZ", YEAR('Sales Filter'!B440 ) = 2015)</f>
        <v>0</v>
      </c>
    </row>
    <row r="441" spans="1:27" ht="14.5">
      <c r="A441" s="2" t="s">
        <v>1097</v>
      </c>
      <c r="B441" s="3">
        <v>41871</v>
      </c>
      <c r="C441" s="2" t="s">
        <v>1098</v>
      </c>
      <c r="D441" s="2" t="s">
        <v>1099</v>
      </c>
      <c r="E441" s="2" t="s">
        <v>27</v>
      </c>
      <c r="F441" s="2" t="s">
        <v>27</v>
      </c>
      <c r="G441" s="2" t="s">
        <v>79</v>
      </c>
      <c r="H441" s="2" t="s">
        <v>41</v>
      </c>
      <c r="I441" s="2" t="s">
        <v>51</v>
      </c>
      <c r="J441" s="2" t="s">
        <v>35</v>
      </c>
      <c r="K441" s="2" t="s">
        <v>54</v>
      </c>
      <c r="L441" s="2" t="s">
        <v>33</v>
      </c>
      <c r="M441" s="3">
        <v>41879</v>
      </c>
      <c r="N441" s="4">
        <v>4.4330000000000007</v>
      </c>
      <c r="O441" s="4">
        <v>10.318000000000001</v>
      </c>
      <c r="P441" s="5">
        <f t="shared" si="30"/>
        <v>1.3275434243176178</v>
      </c>
      <c r="Q441" s="5">
        <v>0.08</v>
      </c>
      <c r="R441" s="6">
        <f t="shared" si="31"/>
        <v>11.143440000000002</v>
      </c>
      <c r="S441" s="7">
        <v>19</v>
      </c>
      <c r="T441" s="8">
        <f t="shared" si="32"/>
        <v>211.72536000000002</v>
      </c>
      <c r="U441" s="5">
        <v>9.9999999999999992E-2</v>
      </c>
      <c r="V441" s="9">
        <f t="shared" si="33"/>
        <v>21.172536000000001</v>
      </c>
      <c r="W441" s="4">
        <v>7.33</v>
      </c>
      <c r="X441" s="4">
        <f t="shared" si="34"/>
        <v>197.88282400000003</v>
      </c>
      <c r="Y441" s="58"/>
      <c r="AA441" t="b">
        <f>AND('Sales Filter'!H441= "BOBBY CHAVEZ", YEAR('Sales Filter'!B441 ) = 2015)</f>
        <v>0</v>
      </c>
    </row>
    <row r="442" spans="1:27" ht="14.5">
      <c r="A442" s="2" t="s">
        <v>1100</v>
      </c>
      <c r="B442" s="3">
        <v>41874</v>
      </c>
      <c r="C442" s="2" t="s">
        <v>1001</v>
      </c>
      <c r="D442" s="2" t="s">
        <v>1002</v>
      </c>
      <c r="E442" s="2" t="s">
        <v>48</v>
      </c>
      <c r="F442" s="2" t="s">
        <v>49</v>
      </c>
      <c r="G442" s="2" t="s">
        <v>28</v>
      </c>
      <c r="H442" s="2" t="s">
        <v>50</v>
      </c>
      <c r="I442" s="2" t="s">
        <v>117</v>
      </c>
      <c r="J442" s="2" t="s">
        <v>196</v>
      </c>
      <c r="K442" s="2" t="s">
        <v>32</v>
      </c>
      <c r="L442" s="2" t="s">
        <v>33</v>
      </c>
      <c r="M442" s="3">
        <v>41883</v>
      </c>
      <c r="N442" s="4">
        <v>6.0500000000000007</v>
      </c>
      <c r="O442" s="4">
        <v>13.442000000000002</v>
      </c>
      <c r="P442" s="5">
        <f t="shared" si="30"/>
        <v>1.2218181818181819</v>
      </c>
      <c r="Q442" s="5">
        <v>0.08</v>
      </c>
      <c r="R442" s="6">
        <f t="shared" si="31"/>
        <v>14.517360000000004</v>
      </c>
      <c r="S442" s="7">
        <v>39</v>
      </c>
      <c r="T442" s="8">
        <f t="shared" si="32"/>
        <v>566.17704000000015</v>
      </c>
      <c r="U442" s="5">
        <v>9.9999999999999992E-2</v>
      </c>
      <c r="V442" s="9">
        <f t="shared" si="33"/>
        <v>56.61770400000001</v>
      </c>
      <c r="W442" s="4">
        <v>2.9</v>
      </c>
      <c r="X442" s="4">
        <f t="shared" si="34"/>
        <v>512.45933600000012</v>
      </c>
      <c r="Y442" s="58"/>
      <c r="AA442" t="b">
        <f>AND('Sales Filter'!H442= "BOBBY CHAVEZ", YEAR('Sales Filter'!B442 ) = 2015)</f>
        <v>0</v>
      </c>
    </row>
    <row r="443" spans="1:27" ht="14.5">
      <c r="A443" s="2" t="s">
        <v>1101</v>
      </c>
      <c r="B443" s="3">
        <v>41874</v>
      </c>
      <c r="C443" s="2" t="s">
        <v>1102</v>
      </c>
      <c r="D443" s="2" t="s">
        <v>1103</v>
      </c>
      <c r="E443" s="2" t="s">
        <v>27</v>
      </c>
      <c r="F443" s="2" t="s">
        <v>27</v>
      </c>
      <c r="G443" s="2" t="s">
        <v>79</v>
      </c>
      <c r="H443" s="2" t="s">
        <v>29</v>
      </c>
      <c r="I443" s="2" t="s">
        <v>117</v>
      </c>
      <c r="J443" s="2" t="s">
        <v>35</v>
      </c>
      <c r="K443" s="2" t="s">
        <v>36</v>
      </c>
      <c r="L443" s="2" t="s">
        <v>33</v>
      </c>
      <c r="M443" s="3">
        <v>41883</v>
      </c>
      <c r="N443" s="4">
        <v>12.221</v>
      </c>
      <c r="O443" s="4">
        <v>21.824000000000002</v>
      </c>
      <c r="P443" s="5">
        <f t="shared" si="30"/>
        <v>0.78577857785778593</v>
      </c>
      <c r="Q443" s="5">
        <v>0.08</v>
      </c>
      <c r="R443" s="6">
        <f t="shared" si="31"/>
        <v>23.569920000000003</v>
      </c>
      <c r="S443" s="7">
        <v>30</v>
      </c>
      <c r="T443" s="8">
        <f t="shared" si="32"/>
        <v>707.09760000000006</v>
      </c>
      <c r="U443" s="5">
        <v>6.9999999999999993E-2</v>
      </c>
      <c r="V443" s="9">
        <f t="shared" si="33"/>
        <v>49.496831999999998</v>
      </c>
      <c r="W443" s="4">
        <v>4.1499999999999995</v>
      </c>
      <c r="X443" s="4">
        <f t="shared" si="34"/>
        <v>661.75076799999999</v>
      </c>
      <c r="Y443" s="58"/>
      <c r="AA443" t="b">
        <f>AND('Sales Filter'!H443= "BOBBY CHAVEZ", YEAR('Sales Filter'!B443 ) = 2015)</f>
        <v>0</v>
      </c>
    </row>
    <row r="444" spans="1:27" ht="14.5">
      <c r="A444" s="2" t="s">
        <v>1104</v>
      </c>
      <c r="B444" s="3">
        <v>41875</v>
      </c>
      <c r="C444" s="2" t="s">
        <v>563</v>
      </c>
      <c r="D444" s="2" t="s">
        <v>564</v>
      </c>
      <c r="E444" s="2" t="s">
        <v>27</v>
      </c>
      <c r="F444" s="2" t="s">
        <v>27</v>
      </c>
      <c r="G444" s="2" t="s">
        <v>28</v>
      </c>
      <c r="H444" s="2" t="s">
        <v>29</v>
      </c>
      <c r="I444" s="2" t="s">
        <v>30</v>
      </c>
      <c r="J444" s="2" t="s">
        <v>31</v>
      </c>
      <c r="K444" s="2" t="s">
        <v>54</v>
      </c>
      <c r="L444" s="2" t="s">
        <v>33</v>
      </c>
      <c r="M444" s="3">
        <v>41882</v>
      </c>
      <c r="N444" s="4">
        <v>11.077000000000002</v>
      </c>
      <c r="O444" s="4">
        <v>17.578000000000003</v>
      </c>
      <c r="P444" s="5">
        <f t="shared" si="30"/>
        <v>0.58689175769612711</v>
      </c>
      <c r="Q444" s="5">
        <v>0.08</v>
      </c>
      <c r="R444" s="6">
        <f t="shared" si="31"/>
        <v>18.984240000000003</v>
      </c>
      <c r="S444" s="7">
        <v>48</v>
      </c>
      <c r="T444" s="8">
        <f t="shared" si="32"/>
        <v>911.24352000000022</v>
      </c>
      <c r="U444" s="5">
        <v>0.03</v>
      </c>
      <c r="V444" s="9">
        <f t="shared" si="33"/>
        <v>27.337305600000004</v>
      </c>
      <c r="W444" s="4">
        <v>4.05</v>
      </c>
      <c r="X444" s="4">
        <f t="shared" si="34"/>
        <v>887.95621440000014</v>
      </c>
      <c r="Y444" s="58"/>
      <c r="AA444" t="b">
        <f>AND('Sales Filter'!H444= "BOBBY CHAVEZ", YEAR('Sales Filter'!B444 ) = 2015)</f>
        <v>0</v>
      </c>
    </row>
    <row r="445" spans="1:27" ht="14.5">
      <c r="A445" s="2" t="s">
        <v>1105</v>
      </c>
      <c r="B445" s="3">
        <v>41876</v>
      </c>
      <c r="C445" s="2" t="s">
        <v>1106</v>
      </c>
      <c r="D445" s="2" t="s">
        <v>1107</v>
      </c>
      <c r="E445" s="2" t="s">
        <v>48</v>
      </c>
      <c r="F445" s="2" t="s">
        <v>49</v>
      </c>
      <c r="G445" s="2" t="s">
        <v>79</v>
      </c>
      <c r="H445" s="2" t="s">
        <v>50</v>
      </c>
      <c r="I445" s="2" t="s">
        <v>51</v>
      </c>
      <c r="J445" s="2" t="s">
        <v>35</v>
      </c>
      <c r="K445" s="2" t="s">
        <v>36</v>
      </c>
      <c r="L445" s="2" t="s">
        <v>43</v>
      </c>
      <c r="M445" s="3">
        <v>41884</v>
      </c>
      <c r="N445" s="4">
        <v>1.7600000000000002</v>
      </c>
      <c r="O445" s="4">
        <v>2.8820000000000006</v>
      </c>
      <c r="P445" s="5">
        <f t="shared" si="30"/>
        <v>0.63750000000000007</v>
      </c>
      <c r="Q445" s="5">
        <v>0.08</v>
      </c>
      <c r="R445" s="6">
        <f t="shared" si="31"/>
        <v>3.1125600000000007</v>
      </c>
      <c r="S445" s="7">
        <v>47</v>
      </c>
      <c r="T445" s="8">
        <f t="shared" si="32"/>
        <v>146.29032000000004</v>
      </c>
      <c r="U445" s="5">
        <v>0.02</v>
      </c>
      <c r="V445" s="9">
        <f t="shared" si="33"/>
        <v>2.9258064000000008</v>
      </c>
      <c r="W445" s="4">
        <v>0.85000000000000009</v>
      </c>
      <c r="X445" s="4">
        <f t="shared" si="34"/>
        <v>144.21451360000003</v>
      </c>
      <c r="Y445" s="58"/>
      <c r="AA445" t="b">
        <f>AND('Sales Filter'!H445= "BOBBY CHAVEZ", YEAR('Sales Filter'!B445 ) = 2015)</f>
        <v>0</v>
      </c>
    </row>
    <row r="446" spans="1:27" ht="14.5">
      <c r="A446" s="2" t="s">
        <v>1108</v>
      </c>
      <c r="B446" s="3">
        <v>41877</v>
      </c>
      <c r="C446" s="2" t="s">
        <v>441</v>
      </c>
      <c r="D446" s="2" t="s">
        <v>442</v>
      </c>
      <c r="E446" s="2" t="s">
        <v>27</v>
      </c>
      <c r="F446" s="2" t="s">
        <v>27</v>
      </c>
      <c r="G446" s="2" t="s">
        <v>58</v>
      </c>
      <c r="H446" s="2" t="s">
        <v>59</v>
      </c>
      <c r="I446" s="2" t="s">
        <v>42</v>
      </c>
      <c r="J446" s="2" t="s">
        <v>31</v>
      </c>
      <c r="K446" s="2" t="s">
        <v>54</v>
      </c>
      <c r="L446" s="2" t="s">
        <v>33</v>
      </c>
      <c r="M446" s="3">
        <v>41888</v>
      </c>
      <c r="N446" s="4">
        <v>7.1610000000000005</v>
      </c>
      <c r="O446" s="4">
        <v>34.078000000000003</v>
      </c>
      <c r="P446" s="5">
        <f t="shared" si="30"/>
        <v>3.7588325652841781</v>
      </c>
      <c r="Q446" s="5">
        <v>0.08</v>
      </c>
      <c r="R446" s="6">
        <f t="shared" si="31"/>
        <v>36.804240000000007</v>
      </c>
      <c r="S446" s="7">
        <v>39</v>
      </c>
      <c r="T446" s="8">
        <f t="shared" si="32"/>
        <v>1435.3653600000002</v>
      </c>
      <c r="U446" s="5">
        <v>0.04</v>
      </c>
      <c r="V446" s="9">
        <f t="shared" si="33"/>
        <v>57.414614400000012</v>
      </c>
      <c r="W446" s="4">
        <v>6.55</v>
      </c>
      <c r="X446" s="4">
        <f t="shared" si="34"/>
        <v>1384.5007456000001</v>
      </c>
      <c r="Y446" s="58"/>
      <c r="AA446" t="b">
        <f>AND('Sales Filter'!H446= "BOBBY CHAVEZ", YEAR('Sales Filter'!B446 ) = 2015)</f>
        <v>0</v>
      </c>
    </row>
    <row r="447" spans="1:27" ht="14.5">
      <c r="A447" s="2" t="s">
        <v>1109</v>
      </c>
      <c r="B447" s="3">
        <v>41882</v>
      </c>
      <c r="C447" s="2" t="s">
        <v>951</v>
      </c>
      <c r="D447" s="2" t="s">
        <v>952</v>
      </c>
      <c r="E447" s="2" t="s">
        <v>27</v>
      </c>
      <c r="F447" s="2" t="s">
        <v>27</v>
      </c>
      <c r="G447" s="2" t="s">
        <v>79</v>
      </c>
      <c r="H447" s="2" t="s">
        <v>29</v>
      </c>
      <c r="I447" s="2" t="s">
        <v>42</v>
      </c>
      <c r="J447" s="2" t="s">
        <v>31</v>
      </c>
      <c r="K447" s="2" t="s">
        <v>54</v>
      </c>
      <c r="L447" s="2" t="s">
        <v>33</v>
      </c>
      <c r="M447" s="3">
        <v>41891</v>
      </c>
      <c r="N447" s="4">
        <v>11.077000000000002</v>
      </c>
      <c r="O447" s="4">
        <v>17.578000000000003</v>
      </c>
      <c r="P447" s="5">
        <f t="shared" si="30"/>
        <v>0.58689175769612711</v>
      </c>
      <c r="Q447" s="5">
        <v>0.08</v>
      </c>
      <c r="R447" s="6">
        <f t="shared" si="31"/>
        <v>18.984240000000003</v>
      </c>
      <c r="S447" s="7">
        <v>31</v>
      </c>
      <c r="T447" s="8">
        <f t="shared" si="32"/>
        <v>588.51144000000011</v>
      </c>
      <c r="U447" s="5">
        <v>0.05</v>
      </c>
      <c r="V447" s="9">
        <f t="shared" si="33"/>
        <v>29.425572000000006</v>
      </c>
      <c r="W447" s="4">
        <v>4.05</v>
      </c>
      <c r="X447" s="4">
        <f t="shared" si="34"/>
        <v>563.13586800000007</v>
      </c>
      <c r="Y447" s="58"/>
      <c r="AA447" t="b">
        <f>AND('Sales Filter'!H447= "BOBBY CHAVEZ", YEAR('Sales Filter'!B447 ) = 2015)</f>
        <v>0</v>
      </c>
    </row>
    <row r="448" spans="1:27" ht="14.5">
      <c r="A448" s="2" t="s">
        <v>1110</v>
      </c>
      <c r="B448" s="3">
        <v>41883</v>
      </c>
      <c r="C448" s="2" t="s">
        <v>1111</v>
      </c>
      <c r="D448" s="2" t="s">
        <v>1112</v>
      </c>
      <c r="E448" s="2" t="s">
        <v>27</v>
      </c>
      <c r="F448" s="2" t="s">
        <v>27</v>
      </c>
      <c r="G448" s="2" t="s">
        <v>40</v>
      </c>
      <c r="H448" s="2" t="s">
        <v>89</v>
      </c>
      <c r="I448" s="2" t="s">
        <v>30</v>
      </c>
      <c r="J448" s="2" t="s">
        <v>35</v>
      </c>
      <c r="K448" s="2" t="s">
        <v>36</v>
      </c>
      <c r="L448" s="2" t="s">
        <v>33</v>
      </c>
      <c r="M448" s="3">
        <v>41892</v>
      </c>
      <c r="N448" s="4">
        <v>2.1120000000000001</v>
      </c>
      <c r="O448" s="4">
        <v>3.5859999999999999</v>
      </c>
      <c r="P448" s="5">
        <f t="shared" si="30"/>
        <v>0.69791666666666652</v>
      </c>
      <c r="Q448" s="5">
        <v>0.08</v>
      </c>
      <c r="R448" s="6">
        <f t="shared" si="31"/>
        <v>3.8728799999999999</v>
      </c>
      <c r="S448" s="7">
        <v>33</v>
      </c>
      <c r="T448" s="8">
        <f t="shared" si="32"/>
        <v>127.80503999999999</v>
      </c>
      <c r="U448" s="5">
        <v>0.01</v>
      </c>
      <c r="V448" s="9">
        <f t="shared" si="33"/>
        <v>1.2780503999999999</v>
      </c>
      <c r="W448" s="4">
        <v>1.9100000000000001</v>
      </c>
      <c r="X448" s="4">
        <f t="shared" si="34"/>
        <v>128.4369896</v>
      </c>
      <c r="Y448" s="58"/>
      <c r="AA448" t="b">
        <f>AND('Sales Filter'!H448= "BOBBY CHAVEZ", YEAR('Sales Filter'!B448 ) = 2015)</f>
        <v>0</v>
      </c>
    </row>
    <row r="449" spans="1:27" ht="14.5">
      <c r="A449" s="10" t="s">
        <v>1113</v>
      </c>
      <c r="B449" s="11">
        <v>41883</v>
      </c>
      <c r="C449" s="10" t="s">
        <v>1114</v>
      </c>
      <c r="D449" s="10" t="s">
        <v>1115</v>
      </c>
      <c r="E449" s="10" t="s">
        <v>27</v>
      </c>
      <c r="F449" s="10" t="s">
        <v>27</v>
      </c>
      <c r="G449" s="10" t="s">
        <v>28</v>
      </c>
      <c r="H449" s="10" t="s">
        <v>112</v>
      </c>
      <c r="I449" s="10" t="s">
        <v>42</v>
      </c>
      <c r="J449" s="10" t="s">
        <v>35</v>
      </c>
      <c r="K449" s="10" t="s">
        <v>36</v>
      </c>
      <c r="L449" s="10" t="s">
        <v>33</v>
      </c>
      <c r="M449" s="11">
        <v>41897</v>
      </c>
      <c r="N449" s="12">
        <v>3.278</v>
      </c>
      <c r="O449" s="12">
        <v>6.4240000000000004</v>
      </c>
      <c r="P449" s="13">
        <f t="shared" si="30"/>
        <v>0.95973154362416113</v>
      </c>
      <c r="Q449" s="13">
        <v>0.08</v>
      </c>
      <c r="R449" s="14">
        <f t="shared" si="31"/>
        <v>6.937920000000001</v>
      </c>
      <c r="S449" s="15">
        <v>24</v>
      </c>
      <c r="T449" s="16">
        <f t="shared" si="32"/>
        <v>166.51008000000002</v>
      </c>
      <c r="U449" s="13">
        <v>0.11</v>
      </c>
      <c r="V449" s="17">
        <f t="shared" si="33"/>
        <v>18.316108800000002</v>
      </c>
      <c r="W449" s="12">
        <v>0.88</v>
      </c>
      <c r="X449" s="12">
        <f t="shared" si="34"/>
        <v>149.07397120000002</v>
      </c>
      <c r="Y449" s="59"/>
      <c r="AA449" t="b">
        <f>AND('Sales Filter'!H449= "BOBBY CHAVEZ", YEAR('Sales Filter'!B449 ) = 2015)</f>
        <v>0</v>
      </c>
    </row>
    <row r="450" spans="1:27" ht="14.5">
      <c r="A450" s="2" t="s">
        <v>1116</v>
      </c>
      <c r="B450" s="3">
        <v>41884</v>
      </c>
      <c r="C450" s="2" t="s">
        <v>549</v>
      </c>
      <c r="D450" s="2" t="s">
        <v>550</v>
      </c>
      <c r="E450" s="2" t="s">
        <v>27</v>
      </c>
      <c r="F450" s="2" t="s">
        <v>27</v>
      </c>
      <c r="G450" s="2" t="s">
        <v>28</v>
      </c>
      <c r="H450" s="2" t="s">
        <v>112</v>
      </c>
      <c r="I450" s="2" t="s">
        <v>51</v>
      </c>
      <c r="J450" s="2" t="s">
        <v>35</v>
      </c>
      <c r="K450" s="2" t="s">
        <v>32</v>
      </c>
      <c r="L450" s="2" t="s">
        <v>33</v>
      </c>
      <c r="M450" s="3">
        <v>41892</v>
      </c>
      <c r="N450" s="4">
        <v>2.75</v>
      </c>
      <c r="O450" s="4">
        <v>6.2480000000000002</v>
      </c>
      <c r="P450" s="5">
        <f t="shared" ref="P450:P513" si="35">(O450-N450)/N450</f>
        <v>1.272</v>
      </c>
      <c r="Q450" s="5">
        <v>0.08</v>
      </c>
      <c r="R450" s="6">
        <f t="shared" ref="R450:R513" si="36">(Q450+1)*O450</f>
        <v>6.7478400000000009</v>
      </c>
      <c r="S450" s="7">
        <v>25</v>
      </c>
      <c r="T450" s="8">
        <f t="shared" ref="T450:T513" si="37">S450*R450</f>
        <v>168.69600000000003</v>
      </c>
      <c r="U450" s="5">
        <v>0.02</v>
      </c>
      <c r="V450" s="9">
        <f t="shared" ref="V450:V513" si="38">U450*T450</f>
        <v>3.3739200000000005</v>
      </c>
      <c r="W450" s="4">
        <v>3.65</v>
      </c>
      <c r="X450" s="4">
        <f t="shared" ref="X450:X513" si="39">T450-V450+W450</f>
        <v>168.97208000000003</v>
      </c>
      <c r="Y450" s="58"/>
      <c r="AA450" t="b">
        <f>AND('Sales Filter'!H450= "BOBBY CHAVEZ", YEAR('Sales Filter'!B450 ) = 2015)</f>
        <v>0</v>
      </c>
    </row>
    <row r="451" spans="1:27" ht="14.5">
      <c r="A451" s="2" t="s">
        <v>1117</v>
      </c>
      <c r="B451" s="3">
        <v>41890</v>
      </c>
      <c r="C451" s="2" t="s">
        <v>698</v>
      </c>
      <c r="D451" s="2" t="s">
        <v>699</v>
      </c>
      <c r="E451" s="2" t="s">
        <v>27</v>
      </c>
      <c r="F451" s="2" t="s">
        <v>27</v>
      </c>
      <c r="G451" s="2" t="s">
        <v>28</v>
      </c>
      <c r="H451" s="2" t="s">
        <v>112</v>
      </c>
      <c r="I451" s="2" t="s">
        <v>51</v>
      </c>
      <c r="J451" s="2" t="s">
        <v>196</v>
      </c>
      <c r="K451" s="2" t="s">
        <v>32</v>
      </c>
      <c r="L451" s="2" t="s">
        <v>33</v>
      </c>
      <c r="M451" s="3">
        <v>41899</v>
      </c>
      <c r="N451" s="4">
        <v>12.518000000000002</v>
      </c>
      <c r="O451" s="4">
        <v>20.515000000000001</v>
      </c>
      <c r="P451" s="5">
        <f t="shared" si="35"/>
        <v>0.63884007029876955</v>
      </c>
      <c r="Q451" s="5">
        <v>0.08</v>
      </c>
      <c r="R451" s="6">
        <f t="shared" si="36"/>
        <v>22.156200000000002</v>
      </c>
      <c r="S451" s="7">
        <v>9</v>
      </c>
      <c r="T451" s="8">
        <f t="shared" si="37"/>
        <v>199.40580000000003</v>
      </c>
      <c r="U451" s="5">
        <v>0.02</v>
      </c>
      <c r="V451" s="9">
        <f t="shared" si="38"/>
        <v>3.9881160000000007</v>
      </c>
      <c r="W451" s="4">
        <v>3.82</v>
      </c>
      <c r="X451" s="4">
        <f t="shared" si="39"/>
        <v>199.23768400000003</v>
      </c>
      <c r="Y451" s="58"/>
      <c r="AA451" t="b">
        <f>AND('Sales Filter'!H451= "BOBBY CHAVEZ", YEAR('Sales Filter'!B451 ) = 2015)</f>
        <v>0</v>
      </c>
    </row>
    <row r="452" spans="1:27" ht="14.5">
      <c r="A452" s="2" t="s">
        <v>1118</v>
      </c>
      <c r="B452" s="3">
        <v>41891</v>
      </c>
      <c r="C452" s="2" t="s">
        <v>1060</v>
      </c>
      <c r="D452" s="2" t="s">
        <v>1061</v>
      </c>
      <c r="E452" s="2" t="s">
        <v>48</v>
      </c>
      <c r="F452" s="2" t="s">
        <v>49</v>
      </c>
      <c r="G452" s="2" t="s">
        <v>79</v>
      </c>
      <c r="H452" s="2" t="s">
        <v>70</v>
      </c>
      <c r="I452" s="2" t="s">
        <v>60</v>
      </c>
      <c r="J452" s="2" t="s">
        <v>35</v>
      </c>
      <c r="K452" s="2" t="s">
        <v>36</v>
      </c>
      <c r="L452" s="2" t="s">
        <v>33</v>
      </c>
      <c r="M452" s="3">
        <v>41900</v>
      </c>
      <c r="N452" s="4">
        <v>1.0230000000000001</v>
      </c>
      <c r="O452" s="4">
        <v>1.6280000000000001</v>
      </c>
      <c r="P452" s="5">
        <f t="shared" si="35"/>
        <v>0.59139784946236551</v>
      </c>
      <c r="Q452" s="5">
        <v>0.08</v>
      </c>
      <c r="R452" s="6">
        <f t="shared" si="36"/>
        <v>1.7582400000000002</v>
      </c>
      <c r="S452" s="7">
        <v>17</v>
      </c>
      <c r="T452" s="8">
        <f t="shared" si="37"/>
        <v>29.890080000000005</v>
      </c>
      <c r="U452" s="5">
        <v>0.04</v>
      </c>
      <c r="V452" s="9">
        <f t="shared" si="38"/>
        <v>1.1956032000000003</v>
      </c>
      <c r="W452" s="4">
        <v>0.75</v>
      </c>
      <c r="X452" s="4">
        <f t="shared" si="39"/>
        <v>29.444476800000004</v>
      </c>
      <c r="Y452" s="58"/>
      <c r="AA452" t="b">
        <f>AND('Sales Filter'!H452= "BOBBY CHAVEZ", YEAR('Sales Filter'!B452 ) = 2015)</f>
        <v>0</v>
      </c>
    </row>
    <row r="453" spans="1:27" ht="14.5">
      <c r="A453" s="2" t="s">
        <v>1119</v>
      </c>
      <c r="B453" s="3">
        <v>41892</v>
      </c>
      <c r="C453" s="2" t="s">
        <v>1120</v>
      </c>
      <c r="D453" s="2" t="s">
        <v>1121</v>
      </c>
      <c r="E453" s="2" t="s">
        <v>27</v>
      </c>
      <c r="F453" s="2" t="s">
        <v>27</v>
      </c>
      <c r="G453" s="2" t="s">
        <v>28</v>
      </c>
      <c r="H453" s="2" t="s">
        <v>41</v>
      </c>
      <c r="I453" s="2" t="s">
        <v>60</v>
      </c>
      <c r="J453" s="2" t="s">
        <v>35</v>
      </c>
      <c r="K453" s="2" t="s">
        <v>36</v>
      </c>
      <c r="L453" s="2" t="s">
        <v>33</v>
      </c>
      <c r="M453" s="3">
        <v>41900</v>
      </c>
      <c r="N453" s="4">
        <v>1.1990000000000003</v>
      </c>
      <c r="O453" s="4">
        <v>2.0020000000000002</v>
      </c>
      <c r="P453" s="5">
        <f t="shared" si="35"/>
        <v>0.66972477064220159</v>
      </c>
      <c r="Q453" s="5">
        <v>0.08</v>
      </c>
      <c r="R453" s="6">
        <f t="shared" si="36"/>
        <v>2.1621600000000005</v>
      </c>
      <c r="S453" s="7">
        <v>38</v>
      </c>
      <c r="T453" s="8">
        <f t="shared" si="37"/>
        <v>82.162080000000017</v>
      </c>
      <c r="U453" s="5">
        <v>9.9999999999999992E-2</v>
      </c>
      <c r="V453" s="9">
        <f t="shared" si="38"/>
        <v>8.2162080000000017</v>
      </c>
      <c r="W453" s="4">
        <v>1.05</v>
      </c>
      <c r="X453" s="4">
        <f t="shared" si="39"/>
        <v>74.995872000000006</v>
      </c>
      <c r="Y453" s="58"/>
      <c r="AA453" t="b">
        <f>AND('Sales Filter'!H453= "BOBBY CHAVEZ", YEAR('Sales Filter'!B453 ) = 2015)</f>
        <v>0</v>
      </c>
    </row>
    <row r="454" spans="1:27" ht="14.5">
      <c r="A454" s="2" t="s">
        <v>1122</v>
      </c>
      <c r="B454" s="3">
        <v>41892</v>
      </c>
      <c r="C454" s="2" t="s">
        <v>1123</v>
      </c>
      <c r="D454" s="2" t="s">
        <v>1124</v>
      </c>
      <c r="E454" s="2" t="s">
        <v>27</v>
      </c>
      <c r="F454" s="2" t="s">
        <v>27</v>
      </c>
      <c r="G454" s="2" t="s">
        <v>58</v>
      </c>
      <c r="H454" s="2" t="s">
        <v>242</v>
      </c>
      <c r="I454" s="2" t="s">
        <v>42</v>
      </c>
      <c r="J454" s="2" t="s">
        <v>35</v>
      </c>
      <c r="K454" s="2" t="s">
        <v>54</v>
      </c>
      <c r="L454" s="2" t="s">
        <v>33</v>
      </c>
      <c r="M454" s="3">
        <v>41906</v>
      </c>
      <c r="N454" s="4">
        <v>16.445</v>
      </c>
      <c r="O454" s="4">
        <v>38.236000000000004</v>
      </c>
      <c r="P454" s="5">
        <f t="shared" si="35"/>
        <v>1.3250836120401339</v>
      </c>
      <c r="Q454" s="5">
        <v>0.08</v>
      </c>
      <c r="R454" s="6">
        <f t="shared" si="36"/>
        <v>41.294880000000006</v>
      </c>
      <c r="S454" s="7">
        <v>36</v>
      </c>
      <c r="T454" s="8">
        <f t="shared" si="37"/>
        <v>1486.6156800000003</v>
      </c>
      <c r="U454" s="5">
        <v>0.04</v>
      </c>
      <c r="V454" s="9">
        <f t="shared" si="38"/>
        <v>59.464627200000017</v>
      </c>
      <c r="W454" s="4">
        <v>8.2700000000000014</v>
      </c>
      <c r="X454" s="4">
        <f t="shared" si="39"/>
        <v>1435.4210528000003</v>
      </c>
      <c r="Y454" s="58"/>
      <c r="AA454" t="b">
        <f>AND('Sales Filter'!H454= "BOBBY CHAVEZ", YEAR('Sales Filter'!B454 ) = 2015)</f>
        <v>0</v>
      </c>
    </row>
    <row r="455" spans="1:27" ht="14.5">
      <c r="A455" s="2" t="s">
        <v>1125</v>
      </c>
      <c r="B455" s="3">
        <v>41893</v>
      </c>
      <c r="C455" s="2" t="s">
        <v>289</v>
      </c>
      <c r="D455" s="2" t="s">
        <v>290</v>
      </c>
      <c r="E455" s="2" t="s">
        <v>27</v>
      </c>
      <c r="F455" s="2" t="s">
        <v>27</v>
      </c>
      <c r="G455" s="2" t="s">
        <v>40</v>
      </c>
      <c r="H455" s="2" t="s">
        <v>29</v>
      </c>
      <c r="I455" s="2" t="s">
        <v>42</v>
      </c>
      <c r="J455" s="2" t="s">
        <v>35</v>
      </c>
      <c r="K455" s="2" t="s">
        <v>54</v>
      </c>
      <c r="L455" s="2" t="s">
        <v>33</v>
      </c>
      <c r="M455" s="3">
        <v>41904</v>
      </c>
      <c r="N455" s="4">
        <v>4.9830000000000005</v>
      </c>
      <c r="O455" s="4">
        <v>8.0300000000000011</v>
      </c>
      <c r="P455" s="5">
        <f t="shared" si="35"/>
        <v>0.61147902869757176</v>
      </c>
      <c r="Q455" s="5">
        <v>0.08</v>
      </c>
      <c r="R455" s="6">
        <f t="shared" si="36"/>
        <v>8.6724000000000014</v>
      </c>
      <c r="S455" s="7">
        <v>28</v>
      </c>
      <c r="T455" s="8">
        <f t="shared" si="37"/>
        <v>242.82720000000003</v>
      </c>
      <c r="U455" s="5">
        <v>0.04</v>
      </c>
      <c r="V455" s="9">
        <f t="shared" si="38"/>
        <v>9.7130880000000008</v>
      </c>
      <c r="W455" s="4">
        <v>7.77</v>
      </c>
      <c r="X455" s="4">
        <f t="shared" si="39"/>
        <v>240.88411200000004</v>
      </c>
      <c r="Y455" s="58"/>
      <c r="AA455" t="b">
        <f>AND('Sales Filter'!H455= "BOBBY CHAVEZ", YEAR('Sales Filter'!B455 ) = 2015)</f>
        <v>0</v>
      </c>
    </row>
    <row r="456" spans="1:27" ht="14.5">
      <c r="A456" s="2" t="s">
        <v>1126</v>
      </c>
      <c r="B456" s="3">
        <v>41897</v>
      </c>
      <c r="C456" s="2" t="s">
        <v>1127</v>
      </c>
      <c r="D456" s="2" t="s">
        <v>1128</v>
      </c>
      <c r="E456" s="2" t="s">
        <v>27</v>
      </c>
      <c r="F456" s="2" t="s">
        <v>27</v>
      </c>
      <c r="G456" s="2" t="s">
        <v>28</v>
      </c>
      <c r="H456" s="2" t="s">
        <v>233</v>
      </c>
      <c r="I456" s="2" t="s">
        <v>60</v>
      </c>
      <c r="J456" s="2" t="s">
        <v>35</v>
      </c>
      <c r="K456" s="2" t="s">
        <v>54</v>
      </c>
      <c r="L456" s="2" t="s">
        <v>33</v>
      </c>
      <c r="M456" s="3">
        <v>41905</v>
      </c>
      <c r="N456" s="4">
        <v>2.4859999999999998</v>
      </c>
      <c r="O456" s="4">
        <v>3.9380000000000006</v>
      </c>
      <c r="P456" s="5">
        <f t="shared" si="35"/>
        <v>0.58407079646017734</v>
      </c>
      <c r="Q456" s="5">
        <v>0.08</v>
      </c>
      <c r="R456" s="6">
        <f t="shared" si="36"/>
        <v>4.2530400000000013</v>
      </c>
      <c r="S456" s="7">
        <v>21</v>
      </c>
      <c r="T456" s="8">
        <f t="shared" si="37"/>
        <v>89.313840000000027</v>
      </c>
      <c r="U456" s="5">
        <v>0.01</v>
      </c>
      <c r="V456" s="9">
        <f t="shared" si="38"/>
        <v>0.89313840000000033</v>
      </c>
      <c r="W456" s="4">
        <v>5.52</v>
      </c>
      <c r="X456" s="4">
        <f t="shared" si="39"/>
        <v>93.940701600000025</v>
      </c>
      <c r="Y456" s="58"/>
      <c r="AA456" t="b">
        <f>AND('Sales Filter'!H456= "BOBBY CHAVEZ", YEAR('Sales Filter'!B456 ) = 2015)</f>
        <v>0</v>
      </c>
    </row>
    <row r="457" spans="1:27" ht="14.5">
      <c r="A457" s="2" t="s">
        <v>1129</v>
      </c>
      <c r="B457" s="3">
        <v>41903</v>
      </c>
      <c r="C457" s="2" t="s">
        <v>1130</v>
      </c>
      <c r="D457" s="2" t="s">
        <v>1131</v>
      </c>
      <c r="E457" s="2" t="s">
        <v>48</v>
      </c>
      <c r="F457" s="2" t="s">
        <v>49</v>
      </c>
      <c r="G457" s="2" t="s">
        <v>28</v>
      </c>
      <c r="H457" s="2" t="s">
        <v>50</v>
      </c>
      <c r="I457" s="2" t="s">
        <v>117</v>
      </c>
      <c r="J457" s="2" t="s">
        <v>35</v>
      </c>
      <c r="K457" s="2" t="s">
        <v>36</v>
      </c>
      <c r="L457" s="2" t="s">
        <v>43</v>
      </c>
      <c r="M457" s="3">
        <v>41912</v>
      </c>
      <c r="N457" s="4">
        <v>4.8070000000000004</v>
      </c>
      <c r="O457" s="4">
        <v>10.021000000000001</v>
      </c>
      <c r="P457" s="5">
        <f t="shared" si="35"/>
        <v>1.0846681922196797</v>
      </c>
      <c r="Q457" s="5">
        <v>0.08</v>
      </c>
      <c r="R457" s="6">
        <f t="shared" si="36"/>
        <v>10.822680000000002</v>
      </c>
      <c r="S457" s="7">
        <v>50</v>
      </c>
      <c r="T457" s="8">
        <f t="shared" si="37"/>
        <v>541.13400000000013</v>
      </c>
      <c r="U457" s="5">
        <v>6.9999999999999993E-2</v>
      </c>
      <c r="V457" s="9">
        <f t="shared" si="38"/>
        <v>37.879380000000005</v>
      </c>
      <c r="W457" s="4">
        <v>2.2999999999999998</v>
      </c>
      <c r="X457" s="4">
        <f t="shared" si="39"/>
        <v>505.55462000000011</v>
      </c>
      <c r="Y457" s="58"/>
      <c r="AA457" t="b">
        <f>AND('Sales Filter'!H457= "BOBBY CHAVEZ", YEAR('Sales Filter'!B457 ) = 2015)</f>
        <v>0</v>
      </c>
    </row>
    <row r="458" spans="1:27" ht="14.5">
      <c r="A458" s="2" t="s">
        <v>1132</v>
      </c>
      <c r="B458" s="3">
        <v>41907</v>
      </c>
      <c r="C458" s="2" t="s">
        <v>1133</v>
      </c>
      <c r="D458" s="2" t="s">
        <v>1134</v>
      </c>
      <c r="E458" s="2" t="s">
        <v>27</v>
      </c>
      <c r="F458" s="2" t="s">
        <v>27</v>
      </c>
      <c r="G458" s="2" t="s">
        <v>28</v>
      </c>
      <c r="H458" s="2" t="s">
        <v>29</v>
      </c>
      <c r="I458" s="2" t="s">
        <v>42</v>
      </c>
      <c r="J458" s="2" t="s">
        <v>35</v>
      </c>
      <c r="K458" s="2" t="s">
        <v>32</v>
      </c>
      <c r="L458" s="2" t="s">
        <v>33</v>
      </c>
      <c r="M458" s="3">
        <v>41919</v>
      </c>
      <c r="N458" s="4">
        <v>1.034</v>
      </c>
      <c r="O458" s="4">
        <v>2.2880000000000003</v>
      </c>
      <c r="P458" s="5">
        <f t="shared" si="35"/>
        <v>1.2127659574468086</v>
      </c>
      <c r="Q458" s="5">
        <v>0.08</v>
      </c>
      <c r="R458" s="6">
        <f t="shared" si="36"/>
        <v>2.4710400000000003</v>
      </c>
      <c r="S458" s="7">
        <v>38</v>
      </c>
      <c r="T458" s="8">
        <f t="shared" si="37"/>
        <v>93.89952000000001</v>
      </c>
      <c r="U458" s="5">
        <v>0.02</v>
      </c>
      <c r="V458" s="9">
        <f t="shared" si="38"/>
        <v>1.8779904000000003</v>
      </c>
      <c r="W458" s="4">
        <v>2.61</v>
      </c>
      <c r="X458" s="4">
        <f t="shared" si="39"/>
        <v>94.631529600000007</v>
      </c>
      <c r="Y458" s="58"/>
      <c r="AA458" t="b">
        <f>AND('Sales Filter'!H458= "BOBBY CHAVEZ", YEAR('Sales Filter'!B458 ) = 2015)</f>
        <v>0</v>
      </c>
    </row>
    <row r="459" spans="1:27" ht="14.5">
      <c r="A459" s="2" t="s">
        <v>1135</v>
      </c>
      <c r="B459" s="3">
        <v>41908</v>
      </c>
      <c r="C459" s="2" t="s">
        <v>1136</v>
      </c>
      <c r="D459" s="2" t="s">
        <v>1137</v>
      </c>
      <c r="E459" s="2" t="s">
        <v>27</v>
      </c>
      <c r="F459" s="2" t="s">
        <v>27</v>
      </c>
      <c r="G459" s="2" t="s">
        <v>28</v>
      </c>
      <c r="H459" s="2" t="s">
        <v>103</v>
      </c>
      <c r="I459" s="2" t="s">
        <v>117</v>
      </c>
      <c r="J459" s="2" t="s">
        <v>35</v>
      </c>
      <c r="K459" s="2" t="s">
        <v>36</v>
      </c>
      <c r="L459" s="2" t="s">
        <v>33</v>
      </c>
      <c r="M459" s="3">
        <v>41916</v>
      </c>
      <c r="N459" s="4">
        <v>1.6830000000000003</v>
      </c>
      <c r="O459" s="4">
        <v>2.7170000000000005</v>
      </c>
      <c r="P459" s="5">
        <f t="shared" si="35"/>
        <v>0.6143790849673203</v>
      </c>
      <c r="Q459" s="5">
        <v>0.08</v>
      </c>
      <c r="R459" s="6">
        <f t="shared" si="36"/>
        <v>2.9343600000000007</v>
      </c>
      <c r="S459" s="7">
        <v>51</v>
      </c>
      <c r="T459" s="8">
        <f t="shared" si="37"/>
        <v>149.65236000000004</v>
      </c>
      <c r="U459" s="5">
        <v>0.04</v>
      </c>
      <c r="V459" s="9">
        <f t="shared" si="38"/>
        <v>5.9860944000000016</v>
      </c>
      <c r="W459" s="4">
        <v>1.07</v>
      </c>
      <c r="X459" s="4">
        <f t="shared" si="39"/>
        <v>144.73626560000002</v>
      </c>
      <c r="Y459" s="58"/>
      <c r="AA459" t="b">
        <f>AND('Sales Filter'!H459= "BOBBY CHAVEZ", YEAR('Sales Filter'!B459 ) = 2015)</f>
        <v>0</v>
      </c>
    </row>
    <row r="460" spans="1:27" ht="14.5">
      <c r="A460" s="2" t="s">
        <v>1138</v>
      </c>
      <c r="B460" s="3">
        <v>41908</v>
      </c>
      <c r="C460" s="2" t="s">
        <v>1139</v>
      </c>
      <c r="D460" s="2" t="s">
        <v>1140</v>
      </c>
      <c r="E460" s="2" t="s">
        <v>27</v>
      </c>
      <c r="F460" s="2" t="s">
        <v>27</v>
      </c>
      <c r="G460" s="2" t="s">
        <v>79</v>
      </c>
      <c r="H460" s="2" t="s">
        <v>29</v>
      </c>
      <c r="I460" s="2" t="s">
        <v>117</v>
      </c>
      <c r="J460" s="2" t="s">
        <v>35</v>
      </c>
      <c r="K460" s="2" t="s">
        <v>36</v>
      </c>
      <c r="L460" s="2" t="s">
        <v>33</v>
      </c>
      <c r="M460" s="3">
        <v>41916</v>
      </c>
      <c r="N460" s="4">
        <v>3.8170000000000006</v>
      </c>
      <c r="O460" s="4">
        <v>7.3479999999999999</v>
      </c>
      <c r="P460" s="5">
        <f t="shared" si="35"/>
        <v>0.92507204610950977</v>
      </c>
      <c r="Q460" s="5">
        <v>0.08</v>
      </c>
      <c r="R460" s="6">
        <f t="shared" si="36"/>
        <v>7.9358400000000007</v>
      </c>
      <c r="S460" s="7">
        <v>18</v>
      </c>
      <c r="T460" s="8">
        <f t="shared" si="37"/>
        <v>142.84512000000001</v>
      </c>
      <c r="U460" s="5">
        <v>0.11</v>
      </c>
      <c r="V460" s="9">
        <f t="shared" si="38"/>
        <v>15.712963200000001</v>
      </c>
      <c r="W460" s="4">
        <v>1.55</v>
      </c>
      <c r="X460" s="4">
        <f t="shared" si="39"/>
        <v>128.6821568</v>
      </c>
      <c r="Y460" s="58"/>
      <c r="AA460" t="b">
        <f>AND('Sales Filter'!H460= "BOBBY CHAVEZ", YEAR('Sales Filter'!B460 ) = 2015)</f>
        <v>0</v>
      </c>
    </row>
    <row r="461" spans="1:27" ht="14.5">
      <c r="A461" s="2" t="s">
        <v>1141</v>
      </c>
      <c r="B461" s="3">
        <v>41909</v>
      </c>
      <c r="C461" s="2" t="s">
        <v>225</v>
      </c>
      <c r="D461" s="2" t="s">
        <v>226</v>
      </c>
      <c r="E461" s="2" t="s">
        <v>27</v>
      </c>
      <c r="F461" s="2" t="s">
        <v>27</v>
      </c>
      <c r="G461" s="2" t="s">
        <v>40</v>
      </c>
      <c r="H461" s="2" t="s">
        <v>29</v>
      </c>
      <c r="I461" s="2" t="s">
        <v>42</v>
      </c>
      <c r="J461" s="2" t="s">
        <v>35</v>
      </c>
      <c r="K461" s="2" t="s">
        <v>36</v>
      </c>
      <c r="L461" s="2" t="s">
        <v>33</v>
      </c>
      <c r="M461" s="3">
        <v>41916</v>
      </c>
      <c r="N461" s="4">
        <v>0.78100000000000003</v>
      </c>
      <c r="O461" s="4">
        <v>1.254</v>
      </c>
      <c r="P461" s="5">
        <f t="shared" si="35"/>
        <v>0.60563380281690138</v>
      </c>
      <c r="Q461" s="5">
        <v>0.08</v>
      </c>
      <c r="R461" s="6">
        <f t="shared" si="36"/>
        <v>1.3543200000000002</v>
      </c>
      <c r="S461" s="7">
        <v>10</v>
      </c>
      <c r="T461" s="8">
        <f t="shared" si="37"/>
        <v>13.543200000000002</v>
      </c>
      <c r="U461" s="5">
        <v>0.01</v>
      </c>
      <c r="V461" s="9">
        <f t="shared" si="38"/>
        <v>0.13543200000000002</v>
      </c>
      <c r="W461" s="4">
        <v>0.75</v>
      </c>
      <c r="X461" s="4">
        <f t="shared" si="39"/>
        <v>14.157768000000003</v>
      </c>
      <c r="Y461" s="58"/>
      <c r="AA461" t="b">
        <f>AND('Sales Filter'!H461= "BOBBY CHAVEZ", YEAR('Sales Filter'!B461 ) = 2015)</f>
        <v>0</v>
      </c>
    </row>
    <row r="462" spans="1:27" ht="14.5">
      <c r="A462" s="2" t="s">
        <v>1142</v>
      </c>
      <c r="B462" s="3">
        <v>41911</v>
      </c>
      <c r="C462" s="2" t="s">
        <v>77</v>
      </c>
      <c r="D462" s="2" t="s">
        <v>78</v>
      </c>
      <c r="E462" s="2" t="s">
        <v>48</v>
      </c>
      <c r="F462" s="2" t="s">
        <v>49</v>
      </c>
      <c r="G462" s="2" t="s">
        <v>79</v>
      </c>
      <c r="H462" s="2" t="s">
        <v>70</v>
      </c>
      <c r="I462" s="2" t="s">
        <v>117</v>
      </c>
      <c r="J462" s="2" t="s">
        <v>31</v>
      </c>
      <c r="K462" s="2" t="s">
        <v>54</v>
      </c>
      <c r="L462" s="2" t="s">
        <v>33</v>
      </c>
      <c r="M462" s="3">
        <v>41920</v>
      </c>
      <c r="N462" s="4">
        <v>43.604000000000006</v>
      </c>
      <c r="O462" s="4">
        <v>167.72800000000001</v>
      </c>
      <c r="P462" s="5">
        <f t="shared" si="35"/>
        <v>2.8466195761856703</v>
      </c>
      <c r="Q462" s="5">
        <v>0.08</v>
      </c>
      <c r="R462" s="6">
        <f t="shared" si="36"/>
        <v>181.14624000000003</v>
      </c>
      <c r="S462" s="7">
        <v>50</v>
      </c>
      <c r="T462" s="8">
        <f t="shared" si="37"/>
        <v>9057.3120000000017</v>
      </c>
      <c r="U462" s="5">
        <v>0.05</v>
      </c>
      <c r="V462" s="9">
        <f t="shared" si="38"/>
        <v>452.86560000000009</v>
      </c>
      <c r="W462" s="4">
        <v>6.55</v>
      </c>
      <c r="X462" s="4">
        <f t="shared" si="39"/>
        <v>8610.9964</v>
      </c>
      <c r="Y462" s="58"/>
      <c r="AA462" t="b">
        <f>AND('Sales Filter'!H462= "BOBBY CHAVEZ", YEAR('Sales Filter'!B462 ) = 2015)</f>
        <v>0</v>
      </c>
    </row>
    <row r="463" spans="1:27" ht="14.5">
      <c r="A463" s="2" t="s">
        <v>1143</v>
      </c>
      <c r="B463" s="3">
        <v>41911</v>
      </c>
      <c r="C463" s="2" t="s">
        <v>1144</v>
      </c>
      <c r="D463" s="2" t="s">
        <v>1145</v>
      </c>
      <c r="E463" s="2" t="s">
        <v>27</v>
      </c>
      <c r="F463" s="2" t="s">
        <v>27</v>
      </c>
      <c r="G463" s="2" t="s">
        <v>28</v>
      </c>
      <c r="H463" s="2" t="s">
        <v>41</v>
      </c>
      <c r="I463" s="2" t="s">
        <v>51</v>
      </c>
      <c r="J463" s="2" t="s">
        <v>35</v>
      </c>
      <c r="K463" s="2" t="s">
        <v>36</v>
      </c>
      <c r="L463" s="2" t="s">
        <v>43</v>
      </c>
      <c r="M463" s="3">
        <v>41919</v>
      </c>
      <c r="N463" s="4">
        <v>12.221</v>
      </c>
      <c r="O463" s="4">
        <v>21.824000000000002</v>
      </c>
      <c r="P463" s="5">
        <f t="shared" si="35"/>
        <v>0.78577857785778593</v>
      </c>
      <c r="Q463" s="5">
        <v>0.08</v>
      </c>
      <c r="R463" s="6">
        <f t="shared" si="36"/>
        <v>23.569920000000003</v>
      </c>
      <c r="S463" s="7">
        <v>17</v>
      </c>
      <c r="T463" s="8">
        <f t="shared" si="37"/>
        <v>400.68864000000008</v>
      </c>
      <c r="U463" s="5">
        <v>0.01</v>
      </c>
      <c r="V463" s="9">
        <f t="shared" si="38"/>
        <v>4.0068864000000008</v>
      </c>
      <c r="W463" s="4">
        <v>4.1499999999999995</v>
      </c>
      <c r="X463" s="4">
        <f t="shared" si="39"/>
        <v>400.83175360000007</v>
      </c>
      <c r="Y463" s="58"/>
      <c r="AA463" t="b">
        <f>AND('Sales Filter'!H463= "BOBBY CHAVEZ", YEAR('Sales Filter'!B463 ) = 2015)</f>
        <v>0</v>
      </c>
    </row>
    <row r="464" spans="1:27" ht="14.5">
      <c r="A464" s="2" t="s">
        <v>1146</v>
      </c>
      <c r="B464" s="3">
        <v>41912</v>
      </c>
      <c r="C464" s="2" t="s">
        <v>1147</v>
      </c>
      <c r="D464" s="2" t="s">
        <v>1148</v>
      </c>
      <c r="E464" s="2" t="s">
        <v>27</v>
      </c>
      <c r="F464" s="2" t="s">
        <v>27</v>
      </c>
      <c r="G464" s="2" t="s">
        <v>79</v>
      </c>
      <c r="H464" s="2" t="s">
        <v>103</v>
      </c>
      <c r="I464" s="2" t="s">
        <v>117</v>
      </c>
      <c r="J464" s="2" t="s">
        <v>35</v>
      </c>
      <c r="K464" s="2" t="s">
        <v>54</v>
      </c>
      <c r="L464" s="2" t="s">
        <v>33</v>
      </c>
      <c r="M464" s="3">
        <v>41921</v>
      </c>
      <c r="N464" s="4">
        <v>2.5190000000000001</v>
      </c>
      <c r="O464" s="4">
        <v>4.0590000000000002</v>
      </c>
      <c r="P464" s="5">
        <f t="shared" si="35"/>
        <v>0.611353711790393</v>
      </c>
      <c r="Q464" s="5">
        <v>0.08</v>
      </c>
      <c r="R464" s="6">
        <f t="shared" si="36"/>
        <v>4.3837200000000003</v>
      </c>
      <c r="S464" s="7">
        <v>32</v>
      </c>
      <c r="T464" s="8">
        <f t="shared" si="37"/>
        <v>140.27904000000001</v>
      </c>
      <c r="U464" s="5">
        <v>9.9999999999999992E-2</v>
      </c>
      <c r="V464" s="9">
        <f t="shared" si="38"/>
        <v>14.027903999999999</v>
      </c>
      <c r="W464" s="4">
        <v>0.55000000000000004</v>
      </c>
      <c r="X464" s="4">
        <f t="shared" si="39"/>
        <v>126.801136</v>
      </c>
      <c r="Y464" s="58"/>
      <c r="AA464" t="b">
        <f>AND('Sales Filter'!H464= "BOBBY CHAVEZ", YEAR('Sales Filter'!B464 ) = 2015)</f>
        <v>0</v>
      </c>
    </row>
    <row r="465" spans="1:27" ht="14.5">
      <c r="A465" s="2" t="s">
        <v>1149</v>
      </c>
      <c r="B465" s="3">
        <v>41912</v>
      </c>
      <c r="C465" s="2" t="s">
        <v>955</v>
      </c>
      <c r="D465" s="2" t="s">
        <v>956</v>
      </c>
      <c r="E465" s="2" t="s">
        <v>27</v>
      </c>
      <c r="F465" s="2" t="s">
        <v>27</v>
      </c>
      <c r="G465" s="2" t="s">
        <v>28</v>
      </c>
      <c r="H465" s="2" t="s">
        <v>112</v>
      </c>
      <c r="I465" s="2" t="s">
        <v>117</v>
      </c>
      <c r="J465" s="2" t="s">
        <v>35</v>
      </c>
      <c r="K465" s="2" t="s">
        <v>54</v>
      </c>
      <c r="L465" s="2" t="s">
        <v>33</v>
      </c>
      <c r="M465" s="3">
        <v>41921</v>
      </c>
      <c r="N465" s="4">
        <v>24.167000000000002</v>
      </c>
      <c r="O465" s="4">
        <v>38.984000000000002</v>
      </c>
      <c r="P465" s="5">
        <f t="shared" si="35"/>
        <v>0.61310878470641783</v>
      </c>
      <c r="Q465" s="5">
        <v>0.08</v>
      </c>
      <c r="R465" s="6">
        <f t="shared" si="36"/>
        <v>42.102720000000005</v>
      </c>
      <c r="S465" s="7">
        <v>31</v>
      </c>
      <c r="T465" s="8">
        <f t="shared" si="37"/>
        <v>1305.1843200000001</v>
      </c>
      <c r="U465" s="5">
        <v>0.04</v>
      </c>
      <c r="V465" s="9">
        <f t="shared" si="38"/>
        <v>52.207372800000002</v>
      </c>
      <c r="W465" s="4">
        <v>4.97</v>
      </c>
      <c r="X465" s="4">
        <f t="shared" si="39"/>
        <v>1257.9469472000001</v>
      </c>
      <c r="Y465" s="58"/>
      <c r="AA465" t="b">
        <f>AND('Sales Filter'!H465= "BOBBY CHAVEZ", YEAR('Sales Filter'!B465 ) = 2015)</f>
        <v>0</v>
      </c>
    </row>
    <row r="466" spans="1:27" ht="14.5">
      <c r="A466" s="2" t="s">
        <v>1150</v>
      </c>
      <c r="B466" s="3">
        <v>41913</v>
      </c>
      <c r="C466" s="2" t="s">
        <v>1130</v>
      </c>
      <c r="D466" s="2" t="s">
        <v>1131</v>
      </c>
      <c r="E466" s="2" t="s">
        <v>48</v>
      </c>
      <c r="F466" s="2" t="s">
        <v>49</v>
      </c>
      <c r="G466" s="2" t="s">
        <v>28</v>
      </c>
      <c r="H466" s="2" t="s">
        <v>50</v>
      </c>
      <c r="I466" s="2" t="s">
        <v>51</v>
      </c>
      <c r="J466" s="2" t="s">
        <v>35</v>
      </c>
      <c r="K466" s="2" t="s">
        <v>36</v>
      </c>
      <c r="L466" s="2" t="s">
        <v>33</v>
      </c>
      <c r="M466" s="3">
        <v>41922</v>
      </c>
      <c r="N466" s="4">
        <v>0.78100000000000003</v>
      </c>
      <c r="O466" s="4">
        <v>1.254</v>
      </c>
      <c r="P466" s="5">
        <f t="shared" si="35"/>
        <v>0.60563380281690138</v>
      </c>
      <c r="Q466" s="5">
        <v>0.08</v>
      </c>
      <c r="R466" s="6">
        <f t="shared" si="36"/>
        <v>1.3543200000000002</v>
      </c>
      <c r="S466" s="7">
        <v>6</v>
      </c>
      <c r="T466" s="8">
        <f t="shared" si="37"/>
        <v>8.1259200000000007</v>
      </c>
      <c r="U466" s="5">
        <v>0.01</v>
      </c>
      <c r="V466" s="9">
        <f t="shared" si="38"/>
        <v>8.1259200000000004E-2</v>
      </c>
      <c r="W466" s="4">
        <v>0.75</v>
      </c>
      <c r="X466" s="4">
        <f t="shared" si="39"/>
        <v>8.7946608000000008</v>
      </c>
      <c r="Y466" s="58"/>
      <c r="AA466" t="b">
        <f>AND('Sales Filter'!H466= "BOBBY CHAVEZ", YEAR('Sales Filter'!B466 ) = 2015)</f>
        <v>0</v>
      </c>
    </row>
    <row r="467" spans="1:27" ht="14.5">
      <c r="A467" s="2" t="s">
        <v>1151</v>
      </c>
      <c r="B467" s="3">
        <v>41914</v>
      </c>
      <c r="C467" s="2" t="s">
        <v>605</v>
      </c>
      <c r="D467" s="2" t="s">
        <v>606</v>
      </c>
      <c r="E467" s="2" t="s">
        <v>27</v>
      </c>
      <c r="F467" s="2" t="s">
        <v>27</v>
      </c>
      <c r="G467" s="2" t="s">
        <v>58</v>
      </c>
      <c r="H467" s="2" t="s">
        <v>41</v>
      </c>
      <c r="I467" s="2" t="s">
        <v>42</v>
      </c>
      <c r="J467" s="2" t="s">
        <v>35</v>
      </c>
      <c r="K467" s="2" t="s">
        <v>54</v>
      </c>
      <c r="L467" s="2" t="s">
        <v>43</v>
      </c>
      <c r="M467" s="3">
        <v>41928</v>
      </c>
      <c r="N467" s="4">
        <v>3.0140000000000007</v>
      </c>
      <c r="O467" s="4">
        <v>4.9390000000000009</v>
      </c>
      <c r="P467" s="5">
        <f t="shared" si="35"/>
        <v>0.63868613138686126</v>
      </c>
      <c r="Q467" s="5">
        <v>0.08</v>
      </c>
      <c r="R467" s="6">
        <f t="shared" si="36"/>
        <v>5.3341200000000013</v>
      </c>
      <c r="S467" s="7">
        <v>46</v>
      </c>
      <c r="T467" s="8">
        <f t="shared" si="37"/>
        <v>245.36952000000005</v>
      </c>
      <c r="U467" s="5">
        <v>0.04</v>
      </c>
      <c r="V467" s="9">
        <f t="shared" si="38"/>
        <v>9.814780800000003</v>
      </c>
      <c r="W467" s="4">
        <v>1.54</v>
      </c>
      <c r="X467" s="4">
        <f t="shared" si="39"/>
        <v>237.09473920000005</v>
      </c>
      <c r="Y467" s="58"/>
      <c r="AA467" t="b">
        <f>AND('Sales Filter'!H467= "BOBBY CHAVEZ", YEAR('Sales Filter'!B467 ) = 2015)</f>
        <v>0</v>
      </c>
    </row>
    <row r="468" spans="1:27" ht="14.5">
      <c r="A468" s="2" t="s">
        <v>1152</v>
      </c>
      <c r="B468" s="3">
        <v>41914</v>
      </c>
      <c r="C468" s="2" t="s">
        <v>181</v>
      </c>
      <c r="D468" s="2" t="s">
        <v>182</v>
      </c>
      <c r="E468" s="2" t="s">
        <v>27</v>
      </c>
      <c r="F468" s="2" t="s">
        <v>27</v>
      </c>
      <c r="G468" s="2" t="s">
        <v>79</v>
      </c>
      <c r="H468" s="2" t="s">
        <v>29</v>
      </c>
      <c r="I468" s="2" t="s">
        <v>42</v>
      </c>
      <c r="J468" s="2" t="s">
        <v>31</v>
      </c>
      <c r="K468" s="2" t="s">
        <v>32</v>
      </c>
      <c r="L468" s="2" t="s">
        <v>33</v>
      </c>
      <c r="M468" s="3">
        <v>41923</v>
      </c>
      <c r="N468" s="4">
        <v>22.198</v>
      </c>
      <c r="O468" s="4">
        <v>38.951000000000001</v>
      </c>
      <c r="P468" s="5">
        <f t="shared" si="35"/>
        <v>0.75470763131813678</v>
      </c>
      <c r="Q468" s="5">
        <v>0.08</v>
      </c>
      <c r="R468" s="6">
        <f t="shared" si="36"/>
        <v>42.067080000000004</v>
      </c>
      <c r="S468" s="7">
        <v>7</v>
      </c>
      <c r="T468" s="8">
        <f t="shared" si="37"/>
        <v>294.46956</v>
      </c>
      <c r="U468" s="5">
        <v>0.01</v>
      </c>
      <c r="V468" s="9">
        <f t="shared" si="38"/>
        <v>2.9446956000000002</v>
      </c>
      <c r="W468" s="4">
        <v>2.04</v>
      </c>
      <c r="X468" s="4">
        <f t="shared" si="39"/>
        <v>293.56486440000003</v>
      </c>
      <c r="Y468" s="58"/>
      <c r="AA468" t="b">
        <f>AND('Sales Filter'!H468= "BOBBY CHAVEZ", YEAR('Sales Filter'!B468 ) = 2015)</f>
        <v>0</v>
      </c>
    </row>
    <row r="469" spans="1:27" ht="14.5">
      <c r="A469" s="2" t="s">
        <v>1153</v>
      </c>
      <c r="B469" s="3">
        <v>41916</v>
      </c>
      <c r="C469" s="2" t="s">
        <v>862</v>
      </c>
      <c r="D469" s="2" t="s">
        <v>863</v>
      </c>
      <c r="E469" s="2" t="s">
        <v>48</v>
      </c>
      <c r="F469" s="2" t="s">
        <v>49</v>
      </c>
      <c r="G469" s="2" t="s">
        <v>58</v>
      </c>
      <c r="H469" s="2" t="s">
        <v>70</v>
      </c>
      <c r="I469" s="2" t="s">
        <v>60</v>
      </c>
      <c r="J469" s="2" t="s">
        <v>35</v>
      </c>
      <c r="K469" s="2" t="s">
        <v>54</v>
      </c>
      <c r="L469" s="2" t="s">
        <v>33</v>
      </c>
      <c r="M469" s="3">
        <v>41924</v>
      </c>
      <c r="N469" s="4">
        <v>2.1339999999999999</v>
      </c>
      <c r="O469" s="4">
        <v>3.3880000000000003</v>
      </c>
      <c r="P469" s="5">
        <f t="shared" si="35"/>
        <v>0.58762886597938169</v>
      </c>
      <c r="Q469" s="5">
        <v>0.08</v>
      </c>
      <c r="R469" s="6">
        <f t="shared" si="36"/>
        <v>3.6590400000000005</v>
      </c>
      <c r="S469" s="7">
        <v>48</v>
      </c>
      <c r="T469" s="8">
        <f t="shared" si="37"/>
        <v>175.63392000000002</v>
      </c>
      <c r="U469" s="5">
        <v>0.05</v>
      </c>
      <c r="V469" s="9">
        <f t="shared" si="38"/>
        <v>8.7816960000000019</v>
      </c>
      <c r="W469" s="4">
        <v>1.04</v>
      </c>
      <c r="X469" s="4">
        <f t="shared" si="39"/>
        <v>167.892224</v>
      </c>
      <c r="Y469" s="58"/>
      <c r="AA469" t="b">
        <f>AND('Sales Filter'!H469= "BOBBY CHAVEZ", YEAR('Sales Filter'!B469 ) = 2015)</f>
        <v>0</v>
      </c>
    </row>
    <row r="470" spans="1:27" ht="14.5">
      <c r="A470" s="2" t="s">
        <v>1154</v>
      </c>
      <c r="B470" s="3">
        <v>41918</v>
      </c>
      <c r="C470" s="2" t="s">
        <v>25</v>
      </c>
      <c r="D470" s="2" t="s">
        <v>26</v>
      </c>
      <c r="E470" s="2" t="s">
        <v>27</v>
      </c>
      <c r="F470" s="2" t="s">
        <v>27</v>
      </c>
      <c r="G470" s="2" t="s">
        <v>28</v>
      </c>
      <c r="H470" s="2" t="s">
        <v>29</v>
      </c>
      <c r="I470" s="2" t="s">
        <v>117</v>
      </c>
      <c r="J470" s="2" t="s">
        <v>196</v>
      </c>
      <c r="K470" s="2" t="s">
        <v>32</v>
      </c>
      <c r="L470" s="2" t="s">
        <v>33</v>
      </c>
      <c r="M470" s="3">
        <v>41927</v>
      </c>
      <c r="N470" s="4">
        <v>6.0500000000000007</v>
      </c>
      <c r="O470" s="4">
        <v>13.442000000000002</v>
      </c>
      <c r="P470" s="5">
        <f t="shared" si="35"/>
        <v>1.2218181818181819</v>
      </c>
      <c r="Q470" s="5">
        <v>0.08</v>
      </c>
      <c r="R470" s="6">
        <f t="shared" si="36"/>
        <v>14.517360000000004</v>
      </c>
      <c r="S470" s="7">
        <v>3</v>
      </c>
      <c r="T470" s="8">
        <f t="shared" si="37"/>
        <v>43.552080000000011</v>
      </c>
      <c r="U470" s="5">
        <v>0.11</v>
      </c>
      <c r="V470" s="9">
        <f t="shared" si="38"/>
        <v>4.790728800000001</v>
      </c>
      <c r="W470" s="4">
        <v>2.9</v>
      </c>
      <c r="X470" s="4">
        <f t="shared" si="39"/>
        <v>41.661351200000006</v>
      </c>
      <c r="Y470" s="58"/>
      <c r="AA470" t="b">
        <f>AND('Sales Filter'!H470= "BOBBY CHAVEZ", YEAR('Sales Filter'!B470 ) = 2015)</f>
        <v>0</v>
      </c>
    </row>
    <row r="471" spans="1:27" ht="14.5">
      <c r="A471" s="2" t="s">
        <v>1155</v>
      </c>
      <c r="B471" s="3">
        <v>41919</v>
      </c>
      <c r="C471" s="2" t="s">
        <v>1156</v>
      </c>
      <c r="D471" s="2" t="s">
        <v>1157</v>
      </c>
      <c r="E471" s="2" t="s">
        <v>27</v>
      </c>
      <c r="F471" s="2" t="s">
        <v>27</v>
      </c>
      <c r="G471" s="2" t="s">
        <v>58</v>
      </c>
      <c r="H471" s="2" t="s">
        <v>233</v>
      </c>
      <c r="I471" s="2" t="s">
        <v>117</v>
      </c>
      <c r="J471" s="2" t="s">
        <v>35</v>
      </c>
      <c r="K471" s="2" t="s">
        <v>32</v>
      </c>
      <c r="L471" s="2" t="s">
        <v>33</v>
      </c>
      <c r="M471" s="3">
        <v>41926</v>
      </c>
      <c r="N471" s="4">
        <v>4.6090000000000009</v>
      </c>
      <c r="O471" s="4">
        <v>11.253000000000002</v>
      </c>
      <c r="P471" s="5">
        <f t="shared" si="35"/>
        <v>1.4415274463007159</v>
      </c>
      <c r="Q471" s="5">
        <v>0.08</v>
      </c>
      <c r="R471" s="6">
        <f t="shared" si="36"/>
        <v>12.153240000000002</v>
      </c>
      <c r="S471" s="7">
        <v>39</v>
      </c>
      <c r="T471" s="8">
        <f t="shared" si="37"/>
        <v>473.97636000000006</v>
      </c>
      <c r="U471" s="5">
        <v>0.09</v>
      </c>
      <c r="V471" s="9">
        <f t="shared" si="38"/>
        <v>42.657872400000002</v>
      </c>
      <c r="W471" s="4">
        <v>4.7299999999999995</v>
      </c>
      <c r="X471" s="4">
        <f t="shared" si="39"/>
        <v>436.04848760000004</v>
      </c>
      <c r="Y471" s="58"/>
      <c r="AA471" t="b">
        <f>AND('Sales Filter'!H471= "BOBBY CHAVEZ", YEAR('Sales Filter'!B471 ) = 2015)</f>
        <v>0</v>
      </c>
    </row>
    <row r="472" spans="1:27" ht="14.5">
      <c r="A472" s="2" t="s">
        <v>1158</v>
      </c>
      <c r="B472" s="3">
        <v>41920</v>
      </c>
      <c r="C472" s="2" t="s">
        <v>215</v>
      </c>
      <c r="D472" s="2" t="s">
        <v>216</v>
      </c>
      <c r="E472" s="2" t="s">
        <v>27</v>
      </c>
      <c r="F472" s="2" t="s">
        <v>27</v>
      </c>
      <c r="G472" s="2" t="s">
        <v>28</v>
      </c>
      <c r="H472" s="2" t="s">
        <v>29</v>
      </c>
      <c r="I472" s="2" t="s">
        <v>42</v>
      </c>
      <c r="J472" s="2" t="s">
        <v>35</v>
      </c>
      <c r="K472" s="2" t="s">
        <v>54</v>
      </c>
      <c r="L472" s="2" t="s">
        <v>33</v>
      </c>
      <c r="M472" s="3">
        <v>41934</v>
      </c>
      <c r="N472" s="4">
        <v>1.3089999999999999</v>
      </c>
      <c r="O472" s="4">
        <v>2.1779999999999999</v>
      </c>
      <c r="P472" s="5">
        <f t="shared" si="35"/>
        <v>0.66386554621848737</v>
      </c>
      <c r="Q472" s="5">
        <v>0.08</v>
      </c>
      <c r="R472" s="6">
        <f t="shared" si="36"/>
        <v>2.3522400000000001</v>
      </c>
      <c r="S472" s="7">
        <v>40</v>
      </c>
      <c r="T472" s="8">
        <f t="shared" si="37"/>
        <v>94.089600000000004</v>
      </c>
      <c r="U472" s="5">
        <v>6.0000000000000005E-2</v>
      </c>
      <c r="V472" s="9">
        <f t="shared" si="38"/>
        <v>5.6453760000000006</v>
      </c>
      <c r="W472" s="4">
        <v>4.8199999999999994</v>
      </c>
      <c r="X472" s="4">
        <f t="shared" si="39"/>
        <v>93.264223999999999</v>
      </c>
      <c r="Y472" s="58"/>
      <c r="AA472" t="b">
        <f>AND('Sales Filter'!H472= "BOBBY CHAVEZ", YEAR('Sales Filter'!B472 ) = 2015)</f>
        <v>0</v>
      </c>
    </row>
    <row r="473" spans="1:27" ht="14.5">
      <c r="A473" s="2" t="s">
        <v>1159</v>
      </c>
      <c r="B473" s="3">
        <v>41921</v>
      </c>
      <c r="C473" s="2" t="s">
        <v>1160</v>
      </c>
      <c r="D473" s="2" t="s">
        <v>1161</v>
      </c>
      <c r="E473" s="2" t="s">
        <v>27</v>
      </c>
      <c r="F473" s="2" t="s">
        <v>27</v>
      </c>
      <c r="G473" s="2" t="s">
        <v>79</v>
      </c>
      <c r="H473" s="2" t="s">
        <v>41</v>
      </c>
      <c r="I473" s="2" t="s">
        <v>30</v>
      </c>
      <c r="J473" s="2" t="s">
        <v>35</v>
      </c>
      <c r="K473" s="2" t="s">
        <v>36</v>
      </c>
      <c r="L473" s="2" t="s">
        <v>33</v>
      </c>
      <c r="M473" s="3">
        <v>41928</v>
      </c>
      <c r="N473" s="4">
        <v>12.221</v>
      </c>
      <c r="O473" s="4">
        <v>21.824000000000002</v>
      </c>
      <c r="P473" s="5">
        <f t="shared" si="35"/>
        <v>0.78577857785778593</v>
      </c>
      <c r="Q473" s="5">
        <v>0.08</v>
      </c>
      <c r="R473" s="6">
        <f t="shared" si="36"/>
        <v>23.569920000000003</v>
      </c>
      <c r="S473" s="7">
        <v>45</v>
      </c>
      <c r="T473" s="8">
        <f t="shared" si="37"/>
        <v>1060.6464000000001</v>
      </c>
      <c r="U473" s="5">
        <v>0.04</v>
      </c>
      <c r="V473" s="9">
        <f t="shared" si="38"/>
        <v>42.425856000000003</v>
      </c>
      <c r="W473" s="4">
        <v>4.1499999999999995</v>
      </c>
      <c r="X473" s="4">
        <f t="shared" si="39"/>
        <v>1022.3705440000001</v>
      </c>
      <c r="Y473" s="58"/>
      <c r="AA473" t="b">
        <f>AND('Sales Filter'!H473= "BOBBY CHAVEZ", YEAR('Sales Filter'!B473 ) = 2015)</f>
        <v>0</v>
      </c>
    </row>
    <row r="474" spans="1:27" ht="14.5">
      <c r="A474" s="2" t="s">
        <v>1162</v>
      </c>
      <c r="B474" s="3">
        <v>41925</v>
      </c>
      <c r="C474" s="2" t="s">
        <v>1163</v>
      </c>
      <c r="D474" s="2" t="s">
        <v>1164</v>
      </c>
      <c r="E474" s="2" t="s">
        <v>27</v>
      </c>
      <c r="F474" s="2" t="s">
        <v>27</v>
      </c>
      <c r="G474" s="2" t="s">
        <v>79</v>
      </c>
      <c r="H474" s="2" t="s">
        <v>103</v>
      </c>
      <c r="I474" s="2" t="s">
        <v>42</v>
      </c>
      <c r="J474" s="2" t="s">
        <v>35</v>
      </c>
      <c r="K474" s="2" t="s">
        <v>54</v>
      </c>
      <c r="L474" s="2" t="s">
        <v>43</v>
      </c>
      <c r="M474" s="3">
        <v>41936</v>
      </c>
      <c r="N474" s="4">
        <v>57.277000000000008</v>
      </c>
      <c r="O474" s="4">
        <v>92.378000000000014</v>
      </c>
      <c r="P474" s="5">
        <f t="shared" si="35"/>
        <v>0.61282888419435377</v>
      </c>
      <c r="Q474" s="5">
        <v>0.08</v>
      </c>
      <c r="R474" s="6">
        <f t="shared" si="36"/>
        <v>99.76824000000002</v>
      </c>
      <c r="S474" s="7">
        <v>36</v>
      </c>
      <c r="T474" s="8">
        <f t="shared" si="37"/>
        <v>3591.6566400000006</v>
      </c>
      <c r="U474" s="5">
        <v>6.9999999999999993E-2</v>
      </c>
      <c r="V474" s="9">
        <f t="shared" si="38"/>
        <v>251.41596480000001</v>
      </c>
      <c r="W474" s="4">
        <v>5.0599999999999996</v>
      </c>
      <c r="X474" s="4">
        <f t="shared" si="39"/>
        <v>3345.3006752000006</v>
      </c>
      <c r="Y474" s="58"/>
      <c r="AA474" t="b">
        <f>AND('Sales Filter'!H474= "BOBBY CHAVEZ", YEAR('Sales Filter'!B474 ) = 2015)</f>
        <v>0</v>
      </c>
    </row>
    <row r="475" spans="1:27" ht="14.5">
      <c r="A475" s="2" t="s">
        <v>1165</v>
      </c>
      <c r="B475" s="3">
        <v>41926</v>
      </c>
      <c r="C475" s="2" t="s">
        <v>77</v>
      </c>
      <c r="D475" s="2" t="s">
        <v>78</v>
      </c>
      <c r="E475" s="2" t="s">
        <v>48</v>
      </c>
      <c r="F475" s="2" t="s">
        <v>49</v>
      </c>
      <c r="G475" s="2" t="s">
        <v>79</v>
      </c>
      <c r="H475" s="2" t="s">
        <v>70</v>
      </c>
      <c r="I475" s="2" t="s">
        <v>60</v>
      </c>
      <c r="J475" s="2" t="s">
        <v>35</v>
      </c>
      <c r="K475" s="2" t="s">
        <v>36</v>
      </c>
      <c r="L475" s="2" t="s">
        <v>33</v>
      </c>
      <c r="M475" s="3">
        <v>41934</v>
      </c>
      <c r="N475" s="4">
        <v>2.7720000000000002</v>
      </c>
      <c r="O475" s="4">
        <v>4.4000000000000004</v>
      </c>
      <c r="P475" s="5">
        <f t="shared" si="35"/>
        <v>0.58730158730158732</v>
      </c>
      <c r="Q475" s="5">
        <v>0.08</v>
      </c>
      <c r="R475" s="6">
        <f t="shared" si="36"/>
        <v>4.7520000000000007</v>
      </c>
      <c r="S475" s="7">
        <v>38</v>
      </c>
      <c r="T475" s="8">
        <f t="shared" si="37"/>
        <v>180.57600000000002</v>
      </c>
      <c r="U475" s="5">
        <v>0.02</v>
      </c>
      <c r="V475" s="9">
        <f t="shared" si="38"/>
        <v>3.6115200000000005</v>
      </c>
      <c r="W475" s="4">
        <v>1.35</v>
      </c>
      <c r="X475" s="4">
        <f t="shared" si="39"/>
        <v>178.31448</v>
      </c>
      <c r="Y475" s="58"/>
      <c r="AA475" t="b">
        <f>AND('Sales Filter'!H475= "BOBBY CHAVEZ", YEAR('Sales Filter'!B475 ) = 2015)</f>
        <v>0</v>
      </c>
    </row>
    <row r="476" spans="1:27" ht="14.5">
      <c r="A476" s="2" t="s">
        <v>1166</v>
      </c>
      <c r="B476" s="3">
        <v>41928</v>
      </c>
      <c r="C476" s="2" t="s">
        <v>77</v>
      </c>
      <c r="D476" s="2" t="s">
        <v>78</v>
      </c>
      <c r="E476" s="2" t="s">
        <v>48</v>
      </c>
      <c r="F476" s="2" t="s">
        <v>49</v>
      </c>
      <c r="G476" s="2" t="s">
        <v>79</v>
      </c>
      <c r="H476" s="2" t="s">
        <v>70</v>
      </c>
      <c r="I476" s="2" t="s">
        <v>51</v>
      </c>
      <c r="J476" s="2" t="s">
        <v>35</v>
      </c>
      <c r="K476" s="2" t="s">
        <v>54</v>
      </c>
      <c r="L476" s="2" t="s">
        <v>33</v>
      </c>
      <c r="M476" s="3">
        <v>41937</v>
      </c>
      <c r="N476" s="4">
        <v>4.2240000000000002</v>
      </c>
      <c r="O476" s="4">
        <v>6.9300000000000006</v>
      </c>
      <c r="P476" s="5">
        <f t="shared" si="35"/>
        <v>0.64062500000000011</v>
      </c>
      <c r="Q476" s="5">
        <v>0.08</v>
      </c>
      <c r="R476" s="6">
        <f t="shared" si="36"/>
        <v>7.4844000000000008</v>
      </c>
      <c r="S476" s="7">
        <v>10</v>
      </c>
      <c r="T476" s="8">
        <f t="shared" si="37"/>
        <v>74.844000000000008</v>
      </c>
      <c r="U476" s="5">
        <v>0.02</v>
      </c>
      <c r="V476" s="9">
        <f t="shared" si="38"/>
        <v>1.4968800000000002</v>
      </c>
      <c r="W476" s="4">
        <v>0.55000000000000004</v>
      </c>
      <c r="X476" s="4">
        <f t="shared" si="39"/>
        <v>73.897120000000001</v>
      </c>
      <c r="Y476" s="58"/>
      <c r="AA476" t="b">
        <f>AND('Sales Filter'!H476= "BOBBY CHAVEZ", YEAR('Sales Filter'!B476 ) = 2015)</f>
        <v>0</v>
      </c>
    </row>
    <row r="477" spans="1:27" ht="14.5">
      <c r="A477" s="2" t="s">
        <v>1167</v>
      </c>
      <c r="B477" s="3">
        <v>41929</v>
      </c>
      <c r="C477" s="2" t="s">
        <v>1168</v>
      </c>
      <c r="D477" s="2" t="s">
        <v>1169</v>
      </c>
      <c r="E477" s="2" t="s">
        <v>48</v>
      </c>
      <c r="F477" s="2" t="s">
        <v>49</v>
      </c>
      <c r="G477" s="2" t="s">
        <v>28</v>
      </c>
      <c r="H477" s="2" t="s">
        <v>70</v>
      </c>
      <c r="I477" s="2" t="s">
        <v>117</v>
      </c>
      <c r="J477" s="2" t="s">
        <v>35</v>
      </c>
      <c r="K477" s="2" t="s">
        <v>54</v>
      </c>
      <c r="L477" s="2" t="s">
        <v>43</v>
      </c>
      <c r="M477" s="3">
        <v>41937</v>
      </c>
      <c r="N477" s="4">
        <v>4.9060000000000006</v>
      </c>
      <c r="O477" s="4">
        <v>11.979000000000001</v>
      </c>
      <c r="P477" s="5">
        <f t="shared" si="35"/>
        <v>1.4417040358744393</v>
      </c>
      <c r="Q477" s="5">
        <v>0.08</v>
      </c>
      <c r="R477" s="6">
        <f t="shared" si="36"/>
        <v>12.937320000000001</v>
      </c>
      <c r="S477" s="7">
        <v>6</v>
      </c>
      <c r="T477" s="8">
        <f t="shared" si="37"/>
        <v>77.623920000000012</v>
      </c>
      <c r="U477" s="5">
        <v>6.0000000000000005E-2</v>
      </c>
      <c r="V477" s="9">
        <f t="shared" si="38"/>
        <v>4.657435200000001</v>
      </c>
      <c r="W477" s="4">
        <v>4.55</v>
      </c>
      <c r="X477" s="4">
        <f t="shared" si="39"/>
        <v>77.516484800000015</v>
      </c>
      <c r="Y477" s="58"/>
      <c r="AA477" t="b">
        <f>AND('Sales Filter'!H477= "BOBBY CHAVEZ", YEAR('Sales Filter'!B477 ) = 2015)</f>
        <v>0</v>
      </c>
    </row>
    <row r="478" spans="1:27" ht="14.5">
      <c r="A478" s="2" t="s">
        <v>1170</v>
      </c>
      <c r="B478" s="3">
        <v>41930</v>
      </c>
      <c r="C478" s="2" t="s">
        <v>126</v>
      </c>
      <c r="D478" s="2" t="s">
        <v>127</v>
      </c>
      <c r="E478" s="2" t="s">
        <v>48</v>
      </c>
      <c r="F478" s="2" t="s">
        <v>49</v>
      </c>
      <c r="G478" s="2" t="s">
        <v>40</v>
      </c>
      <c r="H478" s="2" t="s">
        <v>50</v>
      </c>
      <c r="I478" s="2" t="s">
        <v>51</v>
      </c>
      <c r="J478" s="2" t="s">
        <v>31</v>
      </c>
      <c r="K478" s="2" t="s">
        <v>54</v>
      </c>
      <c r="L478" s="2" t="s">
        <v>33</v>
      </c>
      <c r="M478" s="3">
        <v>41939</v>
      </c>
      <c r="N478" s="4">
        <v>9.1410000000000018</v>
      </c>
      <c r="O478" s="4">
        <v>17.578000000000003</v>
      </c>
      <c r="P478" s="5">
        <f t="shared" si="35"/>
        <v>0.92298435619735253</v>
      </c>
      <c r="Q478" s="5">
        <v>0.08</v>
      </c>
      <c r="R478" s="6">
        <f t="shared" si="36"/>
        <v>18.984240000000003</v>
      </c>
      <c r="S478" s="7">
        <v>40</v>
      </c>
      <c r="T478" s="8">
        <f t="shared" si="37"/>
        <v>759.3696000000001</v>
      </c>
      <c r="U478" s="5">
        <v>0.11</v>
      </c>
      <c r="V478" s="9">
        <f t="shared" si="38"/>
        <v>83.530656000000008</v>
      </c>
      <c r="W478" s="4">
        <v>6.55</v>
      </c>
      <c r="X478" s="4">
        <f t="shared" si="39"/>
        <v>682.38894400000004</v>
      </c>
      <c r="Y478" s="58"/>
      <c r="AA478" t="b">
        <f>AND('Sales Filter'!H478= "BOBBY CHAVEZ", YEAR('Sales Filter'!B478 ) = 2015)</f>
        <v>0</v>
      </c>
    </row>
    <row r="479" spans="1:27" ht="14.5">
      <c r="A479" s="2" t="s">
        <v>1171</v>
      </c>
      <c r="B479" s="3">
        <v>41931</v>
      </c>
      <c r="C479" s="2" t="s">
        <v>1172</v>
      </c>
      <c r="D479" s="2" t="s">
        <v>1173</v>
      </c>
      <c r="E479" s="2" t="s">
        <v>27</v>
      </c>
      <c r="F479" s="2" t="s">
        <v>27</v>
      </c>
      <c r="G479" s="2" t="s">
        <v>58</v>
      </c>
      <c r="H479" s="2" t="s">
        <v>103</v>
      </c>
      <c r="I479" s="2" t="s">
        <v>51</v>
      </c>
      <c r="J479" s="2" t="s">
        <v>35</v>
      </c>
      <c r="K479" s="2" t="s">
        <v>36</v>
      </c>
      <c r="L479" s="2" t="s">
        <v>33</v>
      </c>
      <c r="M479" s="3">
        <v>41939</v>
      </c>
      <c r="N479" s="4">
        <v>4.9280000000000008</v>
      </c>
      <c r="O479" s="4">
        <v>8.9540000000000006</v>
      </c>
      <c r="P479" s="5">
        <f t="shared" si="35"/>
        <v>0.81696428571428559</v>
      </c>
      <c r="Q479" s="5">
        <v>0.08</v>
      </c>
      <c r="R479" s="6">
        <f t="shared" si="36"/>
        <v>9.670320000000002</v>
      </c>
      <c r="S479" s="7">
        <v>48</v>
      </c>
      <c r="T479" s="8">
        <f t="shared" si="37"/>
        <v>464.17536000000007</v>
      </c>
      <c r="U479" s="5">
        <v>0.01</v>
      </c>
      <c r="V479" s="9">
        <f t="shared" si="38"/>
        <v>4.6417536000000004</v>
      </c>
      <c r="W479" s="4">
        <v>3.17</v>
      </c>
      <c r="X479" s="4">
        <f t="shared" si="39"/>
        <v>462.70360640000007</v>
      </c>
      <c r="Y479" s="58"/>
      <c r="AA479" t="b">
        <f>AND('Sales Filter'!H479= "BOBBY CHAVEZ", YEAR('Sales Filter'!B479 ) = 2015)</f>
        <v>0</v>
      </c>
    </row>
    <row r="480" spans="1:27" ht="14.5">
      <c r="A480" s="2" t="s">
        <v>1174</v>
      </c>
      <c r="B480" s="3">
        <v>41931</v>
      </c>
      <c r="C480" s="2" t="s">
        <v>1060</v>
      </c>
      <c r="D480" s="2" t="s">
        <v>1061</v>
      </c>
      <c r="E480" s="2" t="s">
        <v>48</v>
      </c>
      <c r="F480" s="2" t="s">
        <v>49</v>
      </c>
      <c r="G480" s="2" t="s">
        <v>28</v>
      </c>
      <c r="H480" s="2" t="s">
        <v>70</v>
      </c>
      <c r="I480" s="2" t="s">
        <v>30</v>
      </c>
      <c r="J480" s="2" t="s">
        <v>35</v>
      </c>
      <c r="K480" s="2" t="s">
        <v>32</v>
      </c>
      <c r="L480" s="2" t="s">
        <v>33</v>
      </c>
      <c r="M480" s="3">
        <v>41938</v>
      </c>
      <c r="N480" s="4">
        <v>5.2690000000000001</v>
      </c>
      <c r="O480" s="4">
        <v>13.167000000000002</v>
      </c>
      <c r="P480" s="5">
        <f t="shared" si="35"/>
        <v>1.4989561586638833</v>
      </c>
      <c r="Q480" s="5">
        <v>0.08</v>
      </c>
      <c r="R480" s="6">
        <f t="shared" si="36"/>
        <v>14.220360000000003</v>
      </c>
      <c r="S480" s="7">
        <v>10</v>
      </c>
      <c r="T480" s="8">
        <f t="shared" si="37"/>
        <v>142.20360000000002</v>
      </c>
      <c r="U480" s="5">
        <v>0.04</v>
      </c>
      <c r="V480" s="9">
        <f t="shared" si="38"/>
        <v>5.6881440000000012</v>
      </c>
      <c r="W480" s="4">
        <v>5.8599999999999994</v>
      </c>
      <c r="X480" s="4">
        <f t="shared" si="39"/>
        <v>142.37545600000004</v>
      </c>
      <c r="Y480" s="58"/>
      <c r="AA480" t="b">
        <f>AND('Sales Filter'!H480= "BOBBY CHAVEZ", YEAR('Sales Filter'!B480 ) = 2015)</f>
        <v>0</v>
      </c>
    </row>
    <row r="481" spans="1:27" ht="14.5">
      <c r="A481" s="2" t="s">
        <v>1175</v>
      </c>
      <c r="B481" s="3">
        <v>41932</v>
      </c>
      <c r="C481" s="2" t="s">
        <v>936</v>
      </c>
      <c r="D481" s="2" t="s">
        <v>937</v>
      </c>
      <c r="E481" s="2" t="s">
        <v>48</v>
      </c>
      <c r="F481" s="2" t="s">
        <v>49</v>
      </c>
      <c r="G481" s="2" t="s">
        <v>58</v>
      </c>
      <c r="H481" s="2" t="s">
        <v>70</v>
      </c>
      <c r="I481" s="2" t="s">
        <v>117</v>
      </c>
      <c r="J481" s="2" t="s">
        <v>35</v>
      </c>
      <c r="K481" s="2" t="s">
        <v>54</v>
      </c>
      <c r="L481" s="2" t="s">
        <v>33</v>
      </c>
      <c r="M481" s="3">
        <v>41940</v>
      </c>
      <c r="N481" s="4">
        <v>3.74</v>
      </c>
      <c r="O481" s="4">
        <v>5.9400000000000013</v>
      </c>
      <c r="P481" s="5">
        <f t="shared" si="35"/>
        <v>0.5882352941176473</v>
      </c>
      <c r="Q481" s="5">
        <v>0.08</v>
      </c>
      <c r="R481" s="6">
        <f t="shared" si="36"/>
        <v>6.4152000000000022</v>
      </c>
      <c r="S481" s="7">
        <v>24</v>
      </c>
      <c r="T481" s="8">
        <f t="shared" si="37"/>
        <v>153.96480000000005</v>
      </c>
      <c r="U481" s="5">
        <v>0.11</v>
      </c>
      <c r="V481" s="9">
        <f t="shared" si="38"/>
        <v>16.936128000000007</v>
      </c>
      <c r="W481" s="4">
        <v>7.83</v>
      </c>
      <c r="X481" s="4">
        <f t="shared" si="39"/>
        <v>144.85867200000007</v>
      </c>
      <c r="Y481" s="58"/>
      <c r="AA481" t="b">
        <f>AND('Sales Filter'!H481= "BOBBY CHAVEZ", YEAR('Sales Filter'!B481 ) = 2015)</f>
        <v>0</v>
      </c>
    </row>
    <row r="482" spans="1:27" ht="14.5">
      <c r="A482" s="2" t="s">
        <v>1176</v>
      </c>
      <c r="B482" s="3">
        <v>41933</v>
      </c>
      <c r="C482" s="2" t="s">
        <v>1177</v>
      </c>
      <c r="D482" s="2" t="s">
        <v>1178</v>
      </c>
      <c r="E482" s="2" t="s">
        <v>27</v>
      </c>
      <c r="F482" s="2" t="s">
        <v>27</v>
      </c>
      <c r="G482" s="2" t="s">
        <v>28</v>
      </c>
      <c r="H482" s="2" t="s">
        <v>41</v>
      </c>
      <c r="I482" s="2" t="s">
        <v>51</v>
      </c>
      <c r="J482" s="2" t="s">
        <v>35</v>
      </c>
      <c r="K482" s="2" t="s">
        <v>54</v>
      </c>
      <c r="L482" s="2" t="s">
        <v>33</v>
      </c>
      <c r="M482" s="3">
        <v>41942</v>
      </c>
      <c r="N482" s="4">
        <v>9.8120000000000012</v>
      </c>
      <c r="O482" s="4">
        <v>32.713999999999999</v>
      </c>
      <c r="P482" s="5">
        <f t="shared" si="35"/>
        <v>2.3340807174887885</v>
      </c>
      <c r="Q482" s="5">
        <v>0.08</v>
      </c>
      <c r="R482" s="6">
        <f t="shared" si="36"/>
        <v>35.331119999999999</v>
      </c>
      <c r="S482" s="7">
        <v>21</v>
      </c>
      <c r="T482" s="8">
        <f t="shared" si="37"/>
        <v>741.95352000000003</v>
      </c>
      <c r="U482" s="5">
        <v>0.11</v>
      </c>
      <c r="V482" s="9">
        <f t="shared" si="38"/>
        <v>81.614887199999998</v>
      </c>
      <c r="W482" s="4">
        <v>6.6899999999999995</v>
      </c>
      <c r="X482" s="4">
        <f t="shared" si="39"/>
        <v>667.02863280000008</v>
      </c>
      <c r="Y482" s="58"/>
      <c r="AA482" t="b">
        <f>AND('Sales Filter'!H482= "BOBBY CHAVEZ", YEAR('Sales Filter'!B482 ) = 2015)</f>
        <v>0</v>
      </c>
    </row>
    <row r="483" spans="1:27" ht="14.5">
      <c r="A483" s="2" t="s">
        <v>1179</v>
      </c>
      <c r="B483" s="3">
        <v>41936</v>
      </c>
      <c r="C483" s="2" t="s">
        <v>1180</v>
      </c>
      <c r="D483" s="2" t="s">
        <v>1181</v>
      </c>
      <c r="E483" s="2" t="s">
        <v>27</v>
      </c>
      <c r="F483" s="2" t="s">
        <v>27</v>
      </c>
      <c r="G483" s="2" t="s">
        <v>79</v>
      </c>
      <c r="H483" s="2" t="s">
        <v>29</v>
      </c>
      <c r="I483" s="2" t="s">
        <v>30</v>
      </c>
      <c r="J483" s="2" t="s">
        <v>35</v>
      </c>
      <c r="K483" s="2" t="s">
        <v>54</v>
      </c>
      <c r="L483" s="2" t="s">
        <v>33</v>
      </c>
      <c r="M483" s="3">
        <v>41944</v>
      </c>
      <c r="N483" s="4">
        <v>4.0150000000000006</v>
      </c>
      <c r="O483" s="4">
        <v>6.5780000000000012</v>
      </c>
      <c r="P483" s="5">
        <f t="shared" si="35"/>
        <v>0.63835616438356169</v>
      </c>
      <c r="Q483" s="5">
        <v>0.08</v>
      </c>
      <c r="R483" s="6">
        <f t="shared" si="36"/>
        <v>7.1042400000000017</v>
      </c>
      <c r="S483" s="7">
        <v>21</v>
      </c>
      <c r="T483" s="8">
        <f t="shared" si="37"/>
        <v>149.18904000000003</v>
      </c>
      <c r="U483" s="5">
        <v>0.02</v>
      </c>
      <c r="V483" s="9">
        <f t="shared" si="38"/>
        <v>2.9837808000000008</v>
      </c>
      <c r="W483" s="4">
        <v>1.54</v>
      </c>
      <c r="X483" s="4">
        <f t="shared" si="39"/>
        <v>147.74525920000002</v>
      </c>
      <c r="Y483" s="58"/>
      <c r="AA483" t="b">
        <f>AND('Sales Filter'!H483= "BOBBY CHAVEZ", YEAR('Sales Filter'!B483 ) = 2015)</f>
        <v>0</v>
      </c>
    </row>
    <row r="484" spans="1:27" ht="14.5">
      <c r="A484" s="2" t="s">
        <v>1182</v>
      </c>
      <c r="B484" s="3">
        <v>41937</v>
      </c>
      <c r="C484" s="2" t="s">
        <v>1037</v>
      </c>
      <c r="D484" s="2" t="s">
        <v>1038</v>
      </c>
      <c r="E484" s="2" t="s">
        <v>48</v>
      </c>
      <c r="F484" s="2" t="s">
        <v>49</v>
      </c>
      <c r="G484" s="2" t="s">
        <v>58</v>
      </c>
      <c r="H484" s="2" t="s">
        <v>50</v>
      </c>
      <c r="I484" s="2" t="s">
        <v>42</v>
      </c>
      <c r="J484" s="2" t="s">
        <v>35</v>
      </c>
      <c r="K484" s="2" t="s">
        <v>36</v>
      </c>
      <c r="L484" s="2" t="s">
        <v>33</v>
      </c>
      <c r="M484" s="3">
        <v>41948</v>
      </c>
      <c r="N484" s="4">
        <v>2.3760000000000003</v>
      </c>
      <c r="O484" s="4">
        <v>4.2350000000000003</v>
      </c>
      <c r="P484" s="5">
        <f t="shared" si="35"/>
        <v>0.78240740740740733</v>
      </c>
      <c r="Q484" s="5">
        <v>0.08</v>
      </c>
      <c r="R484" s="6">
        <f t="shared" si="36"/>
        <v>4.5738000000000003</v>
      </c>
      <c r="S484" s="7">
        <v>12</v>
      </c>
      <c r="T484" s="8">
        <f t="shared" si="37"/>
        <v>54.885600000000004</v>
      </c>
      <c r="U484" s="5">
        <v>6.9999999999999993E-2</v>
      </c>
      <c r="V484" s="9">
        <f t="shared" si="38"/>
        <v>3.8419919999999999</v>
      </c>
      <c r="W484" s="4">
        <v>0.75</v>
      </c>
      <c r="X484" s="4">
        <f t="shared" si="39"/>
        <v>51.793608000000006</v>
      </c>
      <c r="Y484" s="58"/>
      <c r="AA484" t="b">
        <f>AND('Sales Filter'!H484= "BOBBY CHAVEZ", YEAR('Sales Filter'!B484 ) = 2015)</f>
        <v>0</v>
      </c>
    </row>
    <row r="485" spans="1:27" ht="14.5">
      <c r="A485" s="2" t="s">
        <v>1183</v>
      </c>
      <c r="B485" s="3">
        <v>41938</v>
      </c>
      <c r="C485" s="2" t="s">
        <v>122</v>
      </c>
      <c r="D485" s="2" t="s">
        <v>123</v>
      </c>
      <c r="E485" s="2" t="s">
        <v>27</v>
      </c>
      <c r="F485" s="2" t="s">
        <v>27</v>
      </c>
      <c r="G485" s="2" t="s">
        <v>79</v>
      </c>
      <c r="H485" s="2" t="s">
        <v>59</v>
      </c>
      <c r="I485" s="2" t="s">
        <v>30</v>
      </c>
      <c r="J485" s="2" t="s">
        <v>31</v>
      </c>
      <c r="K485" s="2" t="s">
        <v>54</v>
      </c>
      <c r="L485" s="2" t="s">
        <v>33</v>
      </c>
      <c r="M485" s="3">
        <v>41946</v>
      </c>
      <c r="N485" s="4">
        <v>19.624000000000002</v>
      </c>
      <c r="O485" s="4">
        <v>38.489000000000004</v>
      </c>
      <c r="P485" s="5">
        <f t="shared" si="35"/>
        <v>0.96132286995515692</v>
      </c>
      <c r="Q485" s="5">
        <v>0.08</v>
      </c>
      <c r="R485" s="6">
        <f t="shared" si="36"/>
        <v>41.568120000000008</v>
      </c>
      <c r="S485" s="7">
        <v>31</v>
      </c>
      <c r="T485" s="8">
        <f t="shared" si="37"/>
        <v>1288.6117200000003</v>
      </c>
      <c r="U485" s="5">
        <v>9.9999999999999992E-2</v>
      </c>
      <c r="V485" s="9">
        <f t="shared" si="38"/>
        <v>128.86117200000001</v>
      </c>
      <c r="W485" s="4">
        <v>5.55</v>
      </c>
      <c r="X485" s="4">
        <f t="shared" si="39"/>
        <v>1165.3005480000004</v>
      </c>
      <c r="Y485" s="58"/>
      <c r="AA485" t="b">
        <f>AND('Sales Filter'!H485= "BOBBY CHAVEZ", YEAR('Sales Filter'!B485 ) = 2015)</f>
        <v>0</v>
      </c>
    </row>
    <row r="486" spans="1:27" ht="14.5">
      <c r="A486" s="2" t="s">
        <v>1184</v>
      </c>
      <c r="B486" s="3">
        <v>41939</v>
      </c>
      <c r="C486" s="2" t="s">
        <v>1185</v>
      </c>
      <c r="D486" s="2" t="s">
        <v>1186</v>
      </c>
      <c r="E486" s="2" t="s">
        <v>27</v>
      </c>
      <c r="F486" s="2" t="s">
        <v>27</v>
      </c>
      <c r="G486" s="2" t="s">
        <v>28</v>
      </c>
      <c r="H486" s="2" t="s">
        <v>103</v>
      </c>
      <c r="I486" s="2" t="s">
        <v>117</v>
      </c>
      <c r="J486" s="2" t="s">
        <v>35</v>
      </c>
      <c r="K486" s="2" t="s">
        <v>32</v>
      </c>
      <c r="L486" s="2" t="s">
        <v>33</v>
      </c>
      <c r="M486" s="3">
        <v>41948</v>
      </c>
      <c r="N486" s="4">
        <v>5.2690000000000001</v>
      </c>
      <c r="O486" s="4">
        <v>13.167000000000002</v>
      </c>
      <c r="P486" s="5">
        <f t="shared" si="35"/>
        <v>1.4989561586638833</v>
      </c>
      <c r="Q486" s="5">
        <v>0.08</v>
      </c>
      <c r="R486" s="6">
        <f t="shared" si="36"/>
        <v>14.220360000000003</v>
      </c>
      <c r="S486" s="7">
        <v>25</v>
      </c>
      <c r="T486" s="8">
        <f t="shared" si="37"/>
        <v>355.50900000000007</v>
      </c>
      <c r="U486" s="5">
        <v>0.02</v>
      </c>
      <c r="V486" s="9">
        <f t="shared" si="38"/>
        <v>7.1101800000000015</v>
      </c>
      <c r="W486" s="4">
        <v>5.8599999999999994</v>
      </c>
      <c r="X486" s="4">
        <f t="shared" si="39"/>
        <v>354.25882000000007</v>
      </c>
      <c r="Y486" s="58"/>
      <c r="AA486" t="b">
        <f>AND('Sales Filter'!H486= "BOBBY CHAVEZ", YEAR('Sales Filter'!B486 ) = 2015)</f>
        <v>0</v>
      </c>
    </row>
    <row r="487" spans="1:27" ht="14.5">
      <c r="A487" s="2" t="s">
        <v>1187</v>
      </c>
      <c r="B487" s="3">
        <v>41942</v>
      </c>
      <c r="C487" s="2" t="s">
        <v>1188</v>
      </c>
      <c r="D487" s="2" t="s">
        <v>1189</v>
      </c>
      <c r="E487" s="2" t="s">
        <v>27</v>
      </c>
      <c r="F487" s="2" t="s">
        <v>27</v>
      </c>
      <c r="G487" s="2" t="s">
        <v>40</v>
      </c>
      <c r="H487" s="2" t="s">
        <v>41</v>
      </c>
      <c r="I487" s="2" t="s">
        <v>51</v>
      </c>
      <c r="J487" s="2" t="s">
        <v>35</v>
      </c>
      <c r="K487" s="2" t="s">
        <v>54</v>
      </c>
      <c r="L487" s="2" t="s">
        <v>33</v>
      </c>
      <c r="M487" s="3">
        <v>41951</v>
      </c>
      <c r="N487" s="4">
        <v>57.277000000000008</v>
      </c>
      <c r="O487" s="4">
        <v>92.378000000000014</v>
      </c>
      <c r="P487" s="5">
        <f t="shared" si="35"/>
        <v>0.61282888419435377</v>
      </c>
      <c r="Q487" s="5">
        <v>0.08</v>
      </c>
      <c r="R487" s="6">
        <f t="shared" si="36"/>
        <v>99.76824000000002</v>
      </c>
      <c r="S487" s="7">
        <v>26</v>
      </c>
      <c r="T487" s="8">
        <f t="shared" si="37"/>
        <v>2593.9742400000005</v>
      </c>
      <c r="U487" s="5">
        <v>6.0000000000000005E-2</v>
      </c>
      <c r="V487" s="9">
        <f t="shared" si="38"/>
        <v>155.63845440000003</v>
      </c>
      <c r="W487" s="4">
        <v>5.0599999999999996</v>
      </c>
      <c r="X487" s="4">
        <f t="shared" si="39"/>
        <v>2443.3957856000002</v>
      </c>
      <c r="Y487" s="58"/>
      <c r="AA487" t="b">
        <f>AND('Sales Filter'!H487= "BOBBY CHAVEZ", YEAR('Sales Filter'!B487 ) = 2015)</f>
        <v>0</v>
      </c>
    </row>
    <row r="488" spans="1:27" ht="14.5">
      <c r="A488" s="2" t="s">
        <v>1190</v>
      </c>
      <c r="B488" s="3">
        <v>41943</v>
      </c>
      <c r="C488" s="2" t="s">
        <v>1191</v>
      </c>
      <c r="D488" s="2" t="s">
        <v>1192</v>
      </c>
      <c r="E488" s="2" t="s">
        <v>27</v>
      </c>
      <c r="F488" s="2" t="s">
        <v>27</v>
      </c>
      <c r="G488" s="2" t="s">
        <v>79</v>
      </c>
      <c r="H488" s="2" t="s">
        <v>233</v>
      </c>
      <c r="I488" s="2" t="s">
        <v>117</v>
      </c>
      <c r="J488" s="2" t="s">
        <v>35</v>
      </c>
      <c r="K488" s="2" t="s">
        <v>54</v>
      </c>
      <c r="L488" s="2" t="s">
        <v>33</v>
      </c>
      <c r="M488" s="3">
        <v>41952</v>
      </c>
      <c r="N488" s="4">
        <v>5.3790000000000004</v>
      </c>
      <c r="O488" s="4">
        <v>8.4039999999999999</v>
      </c>
      <c r="P488" s="5">
        <f t="shared" si="35"/>
        <v>0.5623721881390592</v>
      </c>
      <c r="Q488" s="5">
        <v>0.08</v>
      </c>
      <c r="R488" s="6">
        <f t="shared" si="36"/>
        <v>9.0763200000000008</v>
      </c>
      <c r="S488" s="7">
        <v>14</v>
      </c>
      <c r="T488" s="8">
        <f t="shared" si="37"/>
        <v>127.06848000000001</v>
      </c>
      <c r="U488" s="5">
        <v>0.03</v>
      </c>
      <c r="V488" s="9">
        <f t="shared" si="38"/>
        <v>3.8120544000000001</v>
      </c>
      <c r="W488" s="4">
        <v>1.44</v>
      </c>
      <c r="X488" s="4">
        <f t="shared" si="39"/>
        <v>124.69642560000001</v>
      </c>
      <c r="Y488" s="58"/>
      <c r="AA488" t="b">
        <f>AND('Sales Filter'!H488= "BOBBY CHAVEZ", YEAR('Sales Filter'!B488 ) = 2015)</f>
        <v>0</v>
      </c>
    </row>
    <row r="489" spans="1:27" ht="14.5">
      <c r="A489" s="2" t="s">
        <v>1193</v>
      </c>
      <c r="B489" s="3">
        <v>41944</v>
      </c>
      <c r="C489" s="2" t="s">
        <v>1194</v>
      </c>
      <c r="D489" s="2" t="s">
        <v>1195</v>
      </c>
      <c r="E489" s="2" t="s">
        <v>48</v>
      </c>
      <c r="F489" s="2" t="s">
        <v>49</v>
      </c>
      <c r="G489" s="2" t="s">
        <v>58</v>
      </c>
      <c r="H489" s="2" t="s">
        <v>50</v>
      </c>
      <c r="I489" s="2" t="s">
        <v>42</v>
      </c>
      <c r="J489" s="2" t="s">
        <v>35</v>
      </c>
      <c r="K489" s="2" t="s">
        <v>36</v>
      </c>
      <c r="L489" s="2" t="s">
        <v>33</v>
      </c>
      <c r="M489" s="3">
        <v>41955</v>
      </c>
      <c r="N489" s="4">
        <v>2.7720000000000002</v>
      </c>
      <c r="O489" s="4">
        <v>4.4000000000000004</v>
      </c>
      <c r="P489" s="5">
        <f t="shared" si="35"/>
        <v>0.58730158730158732</v>
      </c>
      <c r="Q489" s="5">
        <v>0.08</v>
      </c>
      <c r="R489" s="6">
        <f t="shared" si="36"/>
        <v>4.7520000000000007</v>
      </c>
      <c r="S489" s="7">
        <v>34</v>
      </c>
      <c r="T489" s="8">
        <f t="shared" si="37"/>
        <v>161.56800000000001</v>
      </c>
      <c r="U489" s="5">
        <v>9.9999999999999992E-2</v>
      </c>
      <c r="V489" s="9">
        <f t="shared" si="38"/>
        <v>16.1568</v>
      </c>
      <c r="W489" s="4">
        <v>1.35</v>
      </c>
      <c r="X489" s="4">
        <f t="shared" si="39"/>
        <v>146.7612</v>
      </c>
      <c r="Y489" s="58"/>
      <c r="AA489" t="b">
        <f>AND('Sales Filter'!H489= "BOBBY CHAVEZ", YEAR('Sales Filter'!B489 ) = 2015)</f>
        <v>0</v>
      </c>
    </row>
    <row r="490" spans="1:27" ht="14.5">
      <c r="A490" s="2" t="s">
        <v>1196</v>
      </c>
      <c r="B490" s="3">
        <v>41944</v>
      </c>
      <c r="C490" s="2" t="s">
        <v>1197</v>
      </c>
      <c r="D490" s="2" t="s">
        <v>1198</v>
      </c>
      <c r="E490" s="2" t="s">
        <v>27</v>
      </c>
      <c r="F490" s="2" t="s">
        <v>27</v>
      </c>
      <c r="G490" s="2" t="s">
        <v>58</v>
      </c>
      <c r="H490" s="2" t="s">
        <v>84</v>
      </c>
      <c r="I490" s="2" t="s">
        <v>30</v>
      </c>
      <c r="J490" s="2" t="s">
        <v>31</v>
      </c>
      <c r="K490" s="2" t="s">
        <v>54</v>
      </c>
      <c r="L490" s="2" t="s">
        <v>33</v>
      </c>
      <c r="M490" s="3">
        <v>41952</v>
      </c>
      <c r="N490" s="4">
        <v>7.1610000000000005</v>
      </c>
      <c r="O490" s="4">
        <v>34.078000000000003</v>
      </c>
      <c r="P490" s="5">
        <f t="shared" si="35"/>
        <v>3.7588325652841781</v>
      </c>
      <c r="Q490" s="5">
        <v>0.08</v>
      </c>
      <c r="R490" s="6">
        <f t="shared" si="36"/>
        <v>36.804240000000007</v>
      </c>
      <c r="S490" s="7">
        <v>14</v>
      </c>
      <c r="T490" s="8">
        <f t="shared" si="37"/>
        <v>515.25936000000013</v>
      </c>
      <c r="U490" s="5">
        <v>0.01</v>
      </c>
      <c r="V490" s="9">
        <f t="shared" si="38"/>
        <v>5.1525936000000012</v>
      </c>
      <c r="W490" s="4">
        <v>6.55</v>
      </c>
      <c r="X490" s="4">
        <f t="shared" si="39"/>
        <v>516.65676640000015</v>
      </c>
      <c r="Y490" s="58"/>
      <c r="AA490" t="b">
        <f>AND('Sales Filter'!H490= "BOBBY CHAVEZ", YEAR('Sales Filter'!B490 ) = 2015)</f>
        <v>0</v>
      </c>
    </row>
    <row r="491" spans="1:27" ht="14.5">
      <c r="A491" s="2" t="s">
        <v>1199</v>
      </c>
      <c r="B491" s="3">
        <v>41948</v>
      </c>
      <c r="C491" s="2" t="s">
        <v>955</v>
      </c>
      <c r="D491" s="2" t="s">
        <v>956</v>
      </c>
      <c r="E491" s="2" t="s">
        <v>27</v>
      </c>
      <c r="F491" s="2" t="s">
        <v>27</v>
      </c>
      <c r="G491" s="2" t="s">
        <v>28</v>
      </c>
      <c r="H491" s="2" t="s">
        <v>112</v>
      </c>
      <c r="I491" s="2" t="s">
        <v>30</v>
      </c>
      <c r="J491" s="2" t="s">
        <v>31</v>
      </c>
      <c r="K491" s="2" t="s">
        <v>94</v>
      </c>
      <c r="L491" s="2" t="s">
        <v>43</v>
      </c>
      <c r="M491" s="3">
        <v>41957</v>
      </c>
      <c r="N491" s="4">
        <v>415.78900000000004</v>
      </c>
      <c r="O491" s="4">
        <v>659.98900000000003</v>
      </c>
      <c r="P491" s="5">
        <f t="shared" si="35"/>
        <v>0.58731712479166109</v>
      </c>
      <c r="Q491" s="5">
        <v>0.08</v>
      </c>
      <c r="R491" s="6">
        <f t="shared" si="36"/>
        <v>712.78812000000005</v>
      </c>
      <c r="S491" s="7">
        <v>43</v>
      </c>
      <c r="T491" s="8">
        <f t="shared" si="37"/>
        <v>30649.889160000002</v>
      </c>
      <c r="U491" s="5">
        <v>0.08</v>
      </c>
      <c r="V491" s="9">
        <f t="shared" si="38"/>
        <v>2451.9911328000003</v>
      </c>
      <c r="W491" s="4">
        <v>24.54</v>
      </c>
      <c r="X491" s="4">
        <f t="shared" si="39"/>
        <v>28222.438027200002</v>
      </c>
      <c r="Y491" s="58"/>
      <c r="AA491" t="b">
        <f>AND('Sales Filter'!H491= "BOBBY CHAVEZ", YEAR('Sales Filter'!B491 ) = 2015)</f>
        <v>0</v>
      </c>
    </row>
    <row r="492" spans="1:27" ht="14.5">
      <c r="A492" s="2" t="s">
        <v>1200</v>
      </c>
      <c r="B492" s="3">
        <v>41951</v>
      </c>
      <c r="C492" s="2" t="s">
        <v>1201</v>
      </c>
      <c r="D492" s="2" t="s">
        <v>1202</v>
      </c>
      <c r="E492" s="2" t="s">
        <v>27</v>
      </c>
      <c r="F492" s="2" t="s">
        <v>27</v>
      </c>
      <c r="G492" s="2" t="s">
        <v>79</v>
      </c>
      <c r="H492" s="2" t="s">
        <v>242</v>
      </c>
      <c r="I492" s="2" t="s">
        <v>117</v>
      </c>
      <c r="J492" s="2" t="s">
        <v>31</v>
      </c>
      <c r="K492" s="2" t="s">
        <v>94</v>
      </c>
      <c r="L492" s="2" t="s">
        <v>33</v>
      </c>
      <c r="M492" s="3">
        <v>41960</v>
      </c>
      <c r="N492" s="4">
        <v>415.78900000000004</v>
      </c>
      <c r="O492" s="4">
        <v>659.98900000000003</v>
      </c>
      <c r="P492" s="5">
        <f t="shared" si="35"/>
        <v>0.58731712479166109</v>
      </c>
      <c r="Q492" s="5">
        <v>0.08</v>
      </c>
      <c r="R492" s="6">
        <f t="shared" si="36"/>
        <v>712.78812000000005</v>
      </c>
      <c r="S492" s="7">
        <v>22</v>
      </c>
      <c r="T492" s="8">
        <f t="shared" si="37"/>
        <v>15681.338640000002</v>
      </c>
      <c r="U492" s="5">
        <v>0.08</v>
      </c>
      <c r="V492" s="9">
        <f t="shared" si="38"/>
        <v>1254.5070912000001</v>
      </c>
      <c r="W492" s="4">
        <v>24.54</v>
      </c>
      <c r="X492" s="4">
        <f t="shared" si="39"/>
        <v>14451.371548800002</v>
      </c>
      <c r="Y492" s="58"/>
      <c r="AA492" t="b">
        <f>AND('Sales Filter'!H492= "BOBBY CHAVEZ", YEAR('Sales Filter'!B492 ) = 2015)</f>
        <v>0</v>
      </c>
    </row>
    <row r="493" spans="1:27" ht="14.5">
      <c r="A493" s="2" t="s">
        <v>1203</v>
      </c>
      <c r="B493" s="3">
        <v>41952</v>
      </c>
      <c r="C493" s="2" t="s">
        <v>203</v>
      </c>
      <c r="D493" s="2" t="s">
        <v>204</v>
      </c>
      <c r="E493" s="2" t="s">
        <v>48</v>
      </c>
      <c r="F493" s="2" t="s">
        <v>49</v>
      </c>
      <c r="G493" s="2" t="s">
        <v>79</v>
      </c>
      <c r="H493" s="2" t="s">
        <v>70</v>
      </c>
      <c r="I493" s="2" t="s">
        <v>60</v>
      </c>
      <c r="J493" s="2" t="s">
        <v>35</v>
      </c>
      <c r="K493" s="2" t="s">
        <v>36</v>
      </c>
      <c r="L493" s="2" t="s">
        <v>33</v>
      </c>
      <c r="M493" s="3">
        <v>41960</v>
      </c>
      <c r="N493" s="4">
        <v>1.034</v>
      </c>
      <c r="O493" s="4">
        <v>2.0680000000000001</v>
      </c>
      <c r="P493" s="5">
        <f t="shared" si="35"/>
        <v>1</v>
      </c>
      <c r="Q493" s="5">
        <v>0.08</v>
      </c>
      <c r="R493" s="6">
        <f t="shared" si="36"/>
        <v>2.2334400000000003</v>
      </c>
      <c r="S493" s="7">
        <v>38</v>
      </c>
      <c r="T493" s="8">
        <f t="shared" si="37"/>
        <v>84.870720000000006</v>
      </c>
      <c r="U493" s="5">
        <v>0.11</v>
      </c>
      <c r="V493" s="9">
        <f t="shared" si="38"/>
        <v>9.3357792000000011</v>
      </c>
      <c r="W493" s="4">
        <v>0.84000000000000008</v>
      </c>
      <c r="X493" s="4">
        <f t="shared" si="39"/>
        <v>76.374940800000005</v>
      </c>
      <c r="Y493" s="58"/>
      <c r="AA493" t="b">
        <f>AND('Sales Filter'!H493= "BOBBY CHAVEZ", YEAR('Sales Filter'!B493 ) = 2015)</f>
        <v>0</v>
      </c>
    </row>
    <row r="494" spans="1:27" ht="14.5">
      <c r="A494" s="2" t="s">
        <v>1204</v>
      </c>
      <c r="B494" s="3">
        <v>41957</v>
      </c>
      <c r="C494" s="2" t="s">
        <v>106</v>
      </c>
      <c r="D494" s="2" t="s">
        <v>107</v>
      </c>
      <c r="E494" s="2" t="s">
        <v>27</v>
      </c>
      <c r="F494" s="2" t="s">
        <v>27</v>
      </c>
      <c r="G494" s="2" t="s">
        <v>58</v>
      </c>
      <c r="H494" s="2" t="s">
        <v>41</v>
      </c>
      <c r="I494" s="2" t="s">
        <v>51</v>
      </c>
      <c r="J494" s="2" t="s">
        <v>31</v>
      </c>
      <c r="K494" s="2" t="s">
        <v>54</v>
      </c>
      <c r="L494" s="2" t="s">
        <v>33</v>
      </c>
      <c r="M494" s="3">
        <v>41966</v>
      </c>
      <c r="N494" s="4">
        <v>68.64</v>
      </c>
      <c r="O494" s="4">
        <v>171.58900000000003</v>
      </c>
      <c r="P494" s="5">
        <f t="shared" si="35"/>
        <v>1.4998397435897439</v>
      </c>
      <c r="Q494" s="5">
        <v>0.08</v>
      </c>
      <c r="R494" s="6">
        <f t="shared" si="36"/>
        <v>185.31612000000004</v>
      </c>
      <c r="S494" s="7">
        <v>8</v>
      </c>
      <c r="T494" s="8">
        <f t="shared" si="37"/>
        <v>1482.5289600000003</v>
      </c>
      <c r="U494" s="5">
        <v>0.03</v>
      </c>
      <c r="V494" s="9">
        <f t="shared" si="38"/>
        <v>44.475868800000008</v>
      </c>
      <c r="W494" s="4">
        <v>8.1300000000000008</v>
      </c>
      <c r="X494" s="4">
        <f t="shared" si="39"/>
        <v>1446.1830912000005</v>
      </c>
      <c r="Y494" s="58"/>
      <c r="AA494" t="b">
        <f>AND('Sales Filter'!H494= "BOBBY CHAVEZ", YEAR('Sales Filter'!B494 ) = 2015)</f>
        <v>0</v>
      </c>
    </row>
    <row r="495" spans="1:27" ht="14.5">
      <c r="A495" s="2" t="s">
        <v>1205</v>
      </c>
      <c r="B495" s="3">
        <v>41957</v>
      </c>
      <c r="C495" s="2" t="s">
        <v>1206</v>
      </c>
      <c r="D495" s="2" t="s">
        <v>1207</v>
      </c>
      <c r="E495" s="2" t="s">
        <v>27</v>
      </c>
      <c r="F495" s="2" t="s">
        <v>27</v>
      </c>
      <c r="G495" s="2" t="s">
        <v>58</v>
      </c>
      <c r="H495" s="2" t="s">
        <v>65</v>
      </c>
      <c r="I495" s="2" t="s">
        <v>42</v>
      </c>
      <c r="J495" s="2" t="s">
        <v>35</v>
      </c>
      <c r="K495" s="2" t="s">
        <v>54</v>
      </c>
      <c r="L495" s="2" t="s">
        <v>33</v>
      </c>
      <c r="M495" s="3">
        <v>41969</v>
      </c>
      <c r="N495" s="4">
        <v>4.9060000000000006</v>
      </c>
      <c r="O495" s="4">
        <v>11.979000000000001</v>
      </c>
      <c r="P495" s="5">
        <f t="shared" si="35"/>
        <v>1.4417040358744393</v>
      </c>
      <c r="Q495" s="5">
        <v>0.08</v>
      </c>
      <c r="R495" s="6">
        <f t="shared" si="36"/>
        <v>12.937320000000001</v>
      </c>
      <c r="S495" s="7">
        <v>10</v>
      </c>
      <c r="T495" s="8">
        <f t="shared" si="37"/>
        <v>129.37320000000003</v>
      </c>
      <c r="U495" s="5">
        <v>9.9999999999999992E-2</v>
      </c>
      <c r="V495" s="9">
        <f t="shared" si="38"/>
        <v>12.937320000000001</v>
      </c>
      <c r="W495" s="4">
        <v>4.55</v>
      </c>
      <c r="X495" s="4">
        <f t="shared" si="39"/>
        <v>120.98588000000002</v>
      </c>
      <c r="Y495" s="58"/>
      <c r="AA495" t="b">
        <f>AND('Sales Filter'!H495= "BOBBY CHAVEZ", YEAR('Sales Filter'!B495 ) = 2015)</f>
        <v>0</v>
      </c>
    </row>
    <row r="496" spans="1:27" ht="14.5">
      <c r="A496" s="2" t="s">
        <v>1208</v>
      </c>
      <c r="B496" s="3">
        <v>41958</v>
      </c>
      <c r="C496" s="2" t="s">
        <v>263</v>
      </c>
      <c r="D496" s="2" t="s">
        <v>264</v>
      </c>
      <c r="E496" s="2" t="s">
        <v>27</v>
      </c>
      <c r="F496" s="2" t="s">
        <v>27</v>
      </c>
      <c r="G496" s="2" t="s">
        <v>28</v>
      </c>
      <c r="H496" s="2" t="s">
        <v>112</v>
      </c>
      <c r="I496" s="2" t="s">
        <v>117</v>
      </c>
      <c r="J496" s="2" t="s">
        <v>35</v>
      </c>
      <c r="K496" s="2" t="s">
        <v>36</v>
      </c>
      <c r="L496" s="2" t="s">
        <v>33</v>
      </c>
      <c r="M496" s="3">
        <v>41967</v>
      </c>
      <c r="N496" s="4">
        <v>1.0230000000000001</v>
      </c>
      <c r="O496" s="4">
        <v>1.6280000000000001</v>
      </c>
      <c r="P496" s="5">
        <f t="shared" si="35"/>
        <v>0.59139784946236551</v>
      </c>
      <c r="Q496" s="5">
        <v>0.08</v>
      </c>
      <c r="R496" s="6">
        <f t="shared" si="36"/>
        <v>1.7582400000000002</v>
      </c>
      <c r="S496" s="7">
        <v>30</v>
      </c>
      <c r="T496" s="8">
        <f t="shared" si="37"/>
        <v>52.747200000000007</v>
      </c>
      <c r="U496" s="5">
        <v>0.05</v>
      </c>
      <c r="V496" s="9">
        <f t="shared" si="38"/>
        <v>2.6373600000000006</v>
      </c>
      <c r="W496" s="4">
        <v>0.75</v>
      </c>
      <c r="X496" s="4">
        <f t="shared" si="39"/>
        <v>50.859840000000005</v>
      </c>
      <c r="Y496" s="58"/>
      <c r="AA496" t="b">
        <f>AND('Sales Filter'!H496= "BOBBY CHAVEZ", YEAR('Sales Filter'!B496 ) = 2015)</f>
        <v>0</v>
      </c>
    </row>
    <row r="497" spans="1:27" ht="14.5">
      <c r="A497" s="2" t="s">
        <v>1209</v>
      </c>
      <c r="B497" s="3">
        <v>41959</v>
      </c>
      <c r="C497" s="2" t="s">
        <v>1144</v>
      </c>
      <c r="D497" s="2" t="s">
        <v>1145</v>
      </c>
      <c r="E497" s="2" t="s">
        <v>27</v>
      </c>
      <c r="F497" s="2" t="s">
        <v>27</v>
      </c>
      <c r="G497" s="2" t="s">
        <v>28</v>
      </c>
      <c r="H497" s="2" t="s">
        <v>41</v>
      </c>
      <c r="I497" s="2" t="s">
        <v>60</v>
      </c>
      <c r="J497" s="2" t="s">
        <v>35</v>
      </c>
      <c r="K497" s="2" t="s">
        <v>36</v>
      </c>
      <c r="L497" s="2" t="s">
        <v>33</v>
      </c>
      <c r="M497" s="3">
        <v>41968</v>
      </c>
      <c r="N497" s="4">
        <v>1.4410000000000003</v>
      </c>
      <c r="O497" s="4">
        <v>3.1240000000000001</v>
      </c>
      <c r="P497" s="5">
        <f t="shared" si="35"/>
        <v>1.1679389312977095</v>
      </c>
      <c r="Q497" s="5">
        <v>0.08</v>
      </c>
      <c r="R497" s="6">
        <f t="shared" si="36"/>
        <v>3.3739200000000005</v>
      </c>
      <c r="S497" s="7">
        <v>14</v>
      </c>
      <c r="T497" s="8">
        <f t="shared" si="37"/>
        <v>47.234880000000004</v>
      </c>
      <c r="U497" s="5">
        <v>0.11</v>
      </c>
      <c r="V497" s="9">
        <f t="shared" si="38"/>
        <v>5.1958368000000004</v>
      </c>
      <c r="W497" s="4">
        <v>0.98000000000000009</v>
      </c>
      <c r="X497" s="4">
        <f t="shared" si="39"/>
        <v>43.019043199999999</v>
      </c>
      <c r="Y497" s="58"/>
      <c r="AA497" t="b">
        <f>AND('Sales Filter'!H497= "BOBBY CHAVEZ", YEAR('Sales Filter'!B497 ) = 2015)</f>
        <v>0</v>
      </c>
    </row>
    <row r="498" spans="1:27" ht="14.5">
      <c r="A498" s="2" t="s">
        <v>1210</v>
      </c>
      <c r="B498" s="3">
        <v>41960</v>
      </c>
      <c r="C498" s="2" t="s">
        <v>1185</v>
      </c>
      <c r="D498" s="2" t="s">
        <v>1186</v>
      </c>
      <c r="E498" s="2" t="s">
        <v>27</v>
      </c>
      <c r="F498" s="2" t="s">
        <v>27</v>
      </c>
      <c r="G498" s="2" t="s">
        <v>28</v>
      </c>
      <c r="H498" s="2" t="s">
        <v>103</v>
      </c>
      <c r="I498" s="2" t="s">
        <v>30</v>
      </c>
      <c r="J498" s="2" t="s">
        <v>35</v>
      </c>
      <c r="K498" s="2" t="s">
        <v>54</v>
      </c>
      <c r="L498" s="2" t="s">
        <v>43</v>
      </c>
      <c r="M498" s="3">
        <v>41969</v>
      </c>
      <c r="N498" s="4">
        <v>74.503000000000014</v>
      </c>
      <c r="O498" s="4">
        <v>181.72</v>
      </c>
      <c r="P498" s="5">
        <f t="shared" si="35"/>
        <v>1.4390964122250105</v>
      </c>
      <c r="Q498" s="5">
        <v>0.08</v>
      </c>
      <c r="R498" s="6">
        <f t="shared" si="36"/>
        <v>196.25760000000002</v>
      </c>
      <c r="S498" s="7">
        <v>48</v>
      </c>
      <c r="T498" s="8">
        <f t="shared" si="37"/>
        <v>9420.3648000000012</v>
      </c>
      <c r="U498" s="5">
        <v>0.03</v>
      </c>
      <c r="V498" s="9">
        <f t="shared" si="38"/>
        <v>282.61094400000002</v>
      </c>
      <c r="W498" s="4">
        <v>20.04</v>
      </c>
      <c r="X498" s="4">
        <f t="shared" si="39"/>
        <v>9157.7938560000021</v>
      </c>
      <c r="Y498" s="58"/>
      <c r="AA498" t="b">
        <f>AND('Sales Filter'!H498= "BOBBY CHAVEZ", YEAR('Sales Filter'!B498 ) = 2015)</f>
        <v>0</v>
      </c>
    </row>
    <row r="499" spans="1:27" ht="14.5">
      <c r="A499" s="2" t="s">
        <v>1211</v>
      </c>
      <c r="B499" s="3">
        <v>41962</v>
      </c>
      <c r="C499" s="2" t="s">
        <v>540</v>
      </c>
      <c r="D499" s="2" t="s">
        <v>541</v>
      </c>
      <c r="E499" s="2" t="s">
        <v>27</v>
      </c>
      <c r="F499" s="2" t="s">
        <v>27</v>
      </c>
      <c r="G499" s="2" t="s">
        <v>79</v>
      </c>
      <c r="H499" s="2" t="s">
        <v>29</v>
      </c>
      <c r="I499" s="2" t="s">
        <v>30</v>
      </c>
      <c r="J499" s="2" t="s">
        <v>31</v>
      </c>
      <c r="K499" s="2" t="s">
        <v>54</v>
      </c>
      <c r="L499" s="2" t="s">
        <v>33</v>
      </c>
      <c r="M499" s="3">
        <v>41971</v>
      </c>
      <c r="N499" s="4">
        <v>35.222000000000008</v>
      </c>
      <c r="O499" s="4">
        <v>167.72800000000001</v>
      </c>
      <c r="P499" s="5">
        <f t="shared" si="35"/>
        <v>3.7620237351655206</v>
      </c>
      <c r="Q499" s="5">
        <v>0.08</v>
      </c>
      <c r="R499" s="6">
        <f t="shared" si="36"/>
        <v>181.14624000000003</v>
      </c>
      <c r="S499" s="7">
        <v>31</v>
      </c>
      <c r="T499" s="8">
        <f t="shared" si="37"/>
        <v>5615.5334400000011</v>
      </c>
      <c r="U499" s="5">
        <v>9.9999999999999992E-2</v>
      </c>
      <c r="V499" s="9">
        <f t="shared" si="38"/>
        <v>561.55334400000004</v>
      </c>
      <c r="W499" s="4">
        <v>4.05</v>
      </c>
      <c r="X499" s="4">
        <f t="shared" si="39"/>
        <v>5058.0300960000013</v>
      </c>
      <c r="Y499" s="58"/>
      <c r="AA499" t="b">
        <f>AND('Sales Filter'!H499= "BOBBY CHAVEZ", YEAR('Sales Filter'!B499 ) = 2015)</f>
        <v>0</v>
      </c>
    </row>
    <row r="500" spans="1:27" ht="14.5">
      <c r="A500" s="2" t="s">
        <v>1212</v>
      </c>
      <c r="B500" s="3">
        <v>41963</v>
      </c>
      <c r="C500" s="2" t="s">
        <v>1213</v>
      </c>
      <c r="D500" s="2" t="s">
        <v>1214</v>
      </c>
      <c r="E500" s="2" t="s">
        <v>27</v>
      </c>
      <c r="F500" s="2" t="s">
        <v>27</v>
      </c>
      <c r="G500" s="2" t="s">
        <v>79</v>
      </c>
      <c r="H500" s="2" t="s">
        <v>242</v>
      </c>
      <c r="I500" s="2" t="s">
        <v>117</v>
      </c>
      <c r="J500" s="2" t="s">
        <v>35</v>
      </c>
      <c r="K500" s="2" t="s">
        <v>54</v>
      </c>
      <c r="L500" s="2" t="s">
        <v>33</v>
      </c>
      <c r="M500" s="3">
        <v>41970</v>
      </c>
      <c r="N500" s="4">
        <v>15.268000000000002</v>
      </c>
      <c r="O500" s="4">
        <v>24.618000000000002</v>
      </c>
      <c r="P500" s="5">
        <f t="shared" si="35"/>
        <v>0.61239193083573473</v>
      </c>
      <c r="Q500" s="5">
        <v>0.08</v>
      </c>
      <c r="R500" s="6">
        <f t="shared" si="36"/>
        <v>26.587440000000004</v>
      </c>
      <c r="S500" s="7">
        <v>12</v>
      </c>
      <c r="T500" s="8">
        <f t="shared" si="37"/>
        <v>319.04928000000007</v>
      </c>
      <c r="U500" s="5">
        <v>0.02</v>
      </c>
      <c r="V500" s="9">
        <f t="shared" si="38"/>
        <v>6.3809856000000016</v>
      </c>
      <c r="W500" s="4">
        <v>15.15</v>
      </c>
      <c r="X500" s="4">
        <f t="shared" si="39"/>
        <v>327.81829440000007</v>
      </c>
      <c r="Y500" s="58"/>
      <c r="AA500" t="b">
        <f>AND('Sales Filter'!H500= "BOBBY CHAVEZ", YEAR('Sales Filter'!B500 ) = 2015)</f>
        <v>0</v>
      </c>
    </row>
    <row r="501" spans="1:27" ht="14.5">
      <c r="A501" s="2" t="s">
        <v>1215</v>
      </c>
      <c r="B501" s="3">
        <v>41963</v>
      </c>
      <c r="C501" s="2" t="s">
        <v>758</v>
      </c>
      <c r="D501" s="2" t="s">
        <v>759</v>
      </c>
      <c r="E501" s="2" t="s">
        <v>27</v>
      </c>
      <c r="F501" s="2" t="s">
        <v>27</v>
      </c>
      <c r="G501" s="2" t="s">
        <v>58</v>
      </c>
      <c r="H501" s="2" t="s">
        <v>112</v>
      </c>
      <c r="I501" s="2" t="s">
        <v>60</v>
      </c>
      <c r="J501" s="2" t="s">
        <v>35</v>
      </c>
      <c r="K501" s="2" t="s">
        <v>36</v>
      </c>
      <c r="L501" s="2" t="s">
        <v>33</v>
      </c>
      <c r="M501" s="3">
        <v>41972</v>
      </c>
      <c r="N501" s="4">
        <v>1.4410000000000003</v>
      </c>
      <c r="O501" s="4">
        <v>3.1240000000000001</v>
      </c>
      <c r="P501" s="5">
        <f t="shared" si="35"/>
        <v>1.1679389312977095</v>
      </c>
      <c r="Q501" s="5">
        <v>0.08</v>
      </c>
      <c r="R501" s="6">
        <f t="shared" si="36"/>
        <v>3.3739200000000005</v>
      </c>
      <c r="S501" s="7">
        <v>41</v>
      </c>
      <c r="T501" s="8">
        <f t="shared" si="37"/>
        <v>138.33072000000001</v>
      </c>
      <c r="U501" s="5">
        <v>6.0000000000000005E-2</v>
      </c>
      <c r="V501" s="9">
        <f t="shared" si="38"/>
        <v>8.2998432000000015</v>
      </c>
      <c r="W501" s="4">
        <v>0.98000000000000009</v>
      </c>
      <c r="X501" s="4">
        <f t="shared" si="39"/>
        <v>131.01087680000001</v>
      </c>
      <c r="Y501" s="58"/>
      <c r="AA501" t="b">
        <f>AND('Sales Filter'!H501= "BOBBY CHAVEZ", YEAR('Sales Filter'!B501 ) = 2015)</f>
        <v>0</v>
      </c>
    </row>
    <row r="502" spans="1:27" ht="14.5">
      <c r="A502" s="2" t="s">
        <v>1216</v>
      </c>
      <c r="B502" s="3">
        <v>41964</v>
      </c>
      <c r="C502" s="2" t="s">
        <v>1217</v>
      </c>
      <c r="D502" s="2" t="s">
        <v>1218</v>
      </c>
      <c r="E502" s="2" t="s">
        <v>27</v>
      </c>
      <c r="F502" s="2" t="s">
        <v>27</v>
      </c>
      <c r="G502" s="2" t="s">
        <v>40</v>
      </c>
      <c r="H502" s="2" t="s">
        <v>327</v>
      </c>
      <c r="I502" s="2" t="s">
        <v>60</v>
      </c>
      <c r="J502" s="2" t="s">
        <v>35</v>
      </c>
      <c r="K502" s="2" t="s">
        <v>54</v>
      </c>
      <c r="L502" s="2" t="s">
        <v>43</v>
      </c>
      <c r="M502" s="3">
        <v>41974</v>
      </c>
      <c r="N502" s="4">
        <v>9.8120000000000012</v>
      </c>
      <c r="O502" s="4">
        <v>32.713999999999999</v>
      </c>
      <c r="P502" s="5">
        <f t="shared" si="35"/>
        <v>2.3340807174887885</v>
      </c>
      <c r="Q502" s="5">
        <v>0.08</v>
      </c>
      <c r="R502" s="6">
        <f t="shared" si="36"/>
        <v>35.331119999999999</v>
      </c>
      <c r="S502" s="7">
        <v>36</v>
      </c>
      <c r="T502" s="8">
        <f t="shared" si="37"/>
        <v>1271.9203199999999</v>
      </c>
      <c r="U502" s="5">
        <v>9.9999999999999992E-2</v>
      </c>
      <c r="V502" s="9">
        <f t="shared" si="38"/>
        <v>127.19203199999998</v>
      </c>
      <c r="W502" s="4">
        <v>6.6899999999999995</v>
      </c>
      <c r="X502" s="4">
        <f t="shared" si="39"/>
        <v>1151.4182880000001</v>
      </c>
      <c r="Y502" s="58"/>
      <c r="AA502" t="b">
        <f>AND('Sales Filter'!H502= "BOBBY CHAVEZ", YEAR('Sales Filter'!B502 ) = 2015)</f>
        <v>0</v>
      </c>
    </row>
    <row r="503" spans="1:27" ht="14.5">
      <c r="A503" s="2" t="s">
        <v>1219</v>
      </c>
      <c r="B503" s="3">
        <v>41964</v>
      </c>
      <c r="C503" s="2" t="s">
        <v>457</v>
      </c>
      <c r="D503" s="2" t="s">
        <v>458</v>
      </c>
      <c r="E503" s="2" t="s">
        <v>48</v>
      </c>
      <c r="F503" s="2" t="s">
        <v>49</v>
      </c>
      <c r="G503" s="2" t="s">
        <v>58</v>
      </c>
      <c r="H503" s="2" t="s">
        <v>50</v>
      </c>
      <c r="I503" s="2" t="s">
        <v>42</v>
      </c>
      <c r="J503" s="2" t="s">
        <v>31</v>
      </c>
      <c r="K503" s="2" t="s">
        <v>118</v>
      </c>
      <c r="L503" s="2" t="s">
        <v>119</v>
      </c>
      <c r="M503" s="3">
        <v>41975</v>
      </c>
      <c r="N503" s="4">
        <v>306.88900000000001</v>
      </c>
      <c r="O503" s="4">
        <v>494.98900000000003</v>
      </c>
      <c r="P503" s="5">
        <f t="shared" si="35"/>
        <v>0.61292519445141413</v>
      </c>
      <c r="Q503" s="5">
        <v>0.08</v>
      </c>
      <c r="R503" s="6">
        <f t="shared" si="36"/>
        <v>534.58812000000012</v>
      </c>
      <c r="S503" s="7">
        <v>36</v>
      </c>
      <c r="T503" s="8">
        <f t="shared" si="37"/>
        <v>19245.172320000005</v>
      </c>
      <c r="U503" s="5">
        <v>0.03</v>
      </c>
      <c r="V503" s="9">
        <f t="shared" si="38"/>
        <v>577.35516960000018</v>
      </c>
      <c r="W503" s="4">
        <v>49.05</v>
      </c>
      <c r="X503" s="4">
        <f t="shared" si="39"/>
        <v>18716.867150400005</v>
      </c>
      <c r="Y503" s="58"/>
      <c r="AA503" t="b">
        <f>AND('Sales Filter'!H503= "BOBBY CHAVEZ", YEAR('Sales Filter'!B503 ) = 2015)</f>
        <v>0</v>
      </c>
    </row>
    <row r="504" spans="1:27" ht="14.5">
      <c r="A504" s="2" t="s">
        <v>1220</v>
      </c>
      <c r="B504" s="3">
        <v>41967</v>
      </c>
      <c r="C504" s="2" t="s">
        <v>1221</v>
      </c>
      <c r="D504" s="2" t="s">
        <v>1222</v>
      </c>
      <c r="E504" s="2" t="s">
        <v>27</v>
      </c>
      <c r="F504" s="2" t="s">
        <v>27</v>
      </c>
      <c r="G504" s="2" t="s">
        <v>28</v>
      </c>
      <c r="H504" s="2" t="s">
        <v>29</v>
      </c>
      <c r="I504" s="2" t="s">
        <v>117</v>
      </c>
      <c r="J504" s="2" t="s">
        <v>31</v>
      </c>
      <c r="K504" s="2" t="s">
        <v>54</v>
      </c>
      <c r="L504" s="2" t="s">
        <v>33</v>
      </c>
      <c r="M504" s="3">
        <v>41976</v>
      </c>
      <c r="N504" s="4">
        <v>9.1410000000000018</v>
      </c>
      <c r="O504" s="4">
        <v>17.578000000000003</v>
      </c>
      <c r="P504" s="5">
        <f t="shared" si="35"/>
        <v>0.92298435619735253</v>
      </c>
      <c r="Q504" s="5">
        <v>0.08</v>
      </c>
      <c r="R504" s="6">
        <f t="shared" si="36"/>
        <v>18.984240000000003</v>
      </c>
      <c r="S504" s="7">
        <v>7</v>
      </c>
      <c r="T504" s="8">
        <f t="shared" si="37"/>
        <v>132.88968000000003</v>
      </c>
      <c r="U504" s="5">
        <v>0.09</v>
      </c>
      <c r="V504" s="9">
        <f t="shared" si="38"/>
        <v>11.960071200000002</v>
      </c>
      <c r="W504" s="4">
        <v>6.55</v>
      </c>
      <c r="X504" s="4">
        <f t="shared" si="39"/>
        <v>127.47960880000002</v>
      </c>
      <c r="Y504" s="58"/>
      <c r="AA504" t="b">
        <f>AND('Sales Filter'!H504= "BOBBY CHAVEZ", YEAR('Sales Filter'!B504 ) = 2015)</f>
        <v>0</v>
      </c>
    </row>
    <row r="505" spans="1:27" ht="14.5">
      <c r="A505" s="2" t="s">
        <v>1223</v>
      </c>
      <c r="B505" s="3">
        <v>41971</v>
      </c>
      <c r="C505" s="2" t="s">
        <v>1224</v>
      </c>
      <c r="D505" s="2" t="s">
        <v>1225</v>
      </c>
      <c r="E505" s="2" t="s">
        <v>27</v>
      </c>
      <c r="F505" s="2" t="s">
        <v>27</v>
      </c>
      <c r="G505" s="2" t="s">
        <v>79</v>
      </c>
      <c r="H505" s="2" t="s">
        <v>103</v>
      </c>
      <c r="I505" s="2" t="s">
        <v>117</v>
      </c>
      <c r="J505" s="2" t="s">
        <v>35</v>
      </c>
      <c r="K505" s="2" t="s">
        <v>36</v>
      </c>
      <c r="L505" s="2" t="s">
        <v>43</v>
      </c>
      <c r="M505" s="3">
        <v>41980</v>
      </c>
      <c r="N505" s="4">
        <v>3.6520000000000001</v>
      </c>
      <c r="O505" s="4">
        <v>5.6980000000000004</v>
      </c>
      <c r="P505" s="5">
        <f t="shared" si="35"/>
        <v>0.56024096385542177</v>
      </c>
      <c r="Q505" s="5">
        <v>0.08</v>
      </c>
      <c r="R505" s="6">
        <f t="shared" si="36"/>
        <v>6.1538400000000006</v>
      </c>
      <c r="S505" s="7">
        <v>11</v>
      </c>
      <c r="T505" s="8">
        <f t="shared" si="37"/>
        <v>67.692240000000012</v>
      </c>
      <c r="U505" s="5">
        <v>9.9999999999999992E-2</v>
      </c>
      <c r="V505" s="9">
        <f t="shared" si="38"/>
        <v>6.7692240000000004</v>
      </c>
      <c r="W505" s="4">
        <v>2.09</v>
      </c>
      <c r="X505" s="4">
        <f t="shared" si="39"/>
        <v>63.013016000000007</v>
      </c>
      <c r="Y505" s="58"/>
      <c r="AA505" t="b">
        <f>AND('Sales Filter'!H505= "BOBBY CHAVEZ", YEAR('Sales Filter'!B505 ) = 2015)</f>
        <v>0</v>
      </c>
    </row>
    <row r="506" spans="1:27" ht="14.5">
      <c r="A506" s="2" t="s">
        <v>1226</v>
      </c>
      <c r="B506" s="3">
        <v>41972</v>
      </c>
      <c r="C506" s="2" t="s">
        <v>955</v>
      </c>
      <c r="D506" s="2" t="s">
        <v>956</v>
      </c>
      <c r="E506" s="2" t="s">
        <v>27</v>
      </c>
      <c r="F506" s="2" t="s">
        <v>27</v>
      </c>
      <c r="G506" s="2" t="s">
        <v>28</v>
      </c>
      <c r="H506" s="2" t="s">
        <v>112</v>
      </c>
      <c r="I506" s="2" t="s">
        <v>42</v>
      </c>
      <c r="J506" s="2" t="s">
        <v>35</v>
      </c>
      <c r="K506" s="2" t="s">
        <v>36</v>
      </c>
      <c r="L506" s="2" t="s">
        <v>43</v>
      </c>
      <c r="M506" s="3">
        <v>41983</v>
      </c>
      <c r="N506" s="4">
        <v>2.145</v>
      </c>
      <c r="O506" s="4">
        <v>4.3780000000000001</v>
      </c>
      <c r="P506" s="5">
        <f t="shared" si="35"/>
        <v>1.0410256410256411</v>
      </c>
      <c r="Q506" s="5">
        <v>0.08</v>
      </c>
      <c r="R506" s="6">
        <f t="shared" si="36"/>
        <v>4.7282400000000004</v>
      </c>
      <c r="S506" s="7">
        <v>6</v>
      </c>
      <c r="T506" s="8">
        <f t="shared" si="37"/>
        <v>28.369440000000004</v>
      </c>
      <c r="U506" s="5">
        <v>0.03</v>
      </c>
      <c r="V506" s="9">
        <f t="shared" si="38"/>
        <v>0.85108320000000015</v>
      </c>
      <c r="W506" s="4">
        <v>0.88</v>
      </c>
      <c r="X506" s="4">
        <f t="shared" si="39"/>
        <v>28.398356800000002</v>
      </c>
      <c r="Y506" s="58"/>
      <c r="AA506" t="b">
        <f>AND('Sales Filter'!H506= "BOBBY CHAVEZ", YEAR('Sales Filter'!B506 ) = 2015)</f>
        <v>0</v>
      </c>
    </row>
    <row r="507" spans="1:27" ht="14.5">
      <c r="A507" s="10" t="s">
        <v>1227</v>
      </c>
      <c r="B507" s="11">
        <v>41972</v>
      </c>
      <c r="C507" s="10" t="s">
        <v>521</v>
      </c>
      <c r="D507" s="10" t="s">
        <v>522</v>
      </c>
      <c r="E507" s="10" t="s">
        <v>48</v>
      </c>
      <c r="F507" s="10" t="s">
        <v>49</v>
      </c>
      <c r="G507" s="10" t="s">
        <v>40</v>
      </c>
      <c r="H507" s="10" t="s">
        <v>70</v>
      </c>
      <c r="I507" s="10" t="s">
        <v>42</v>
      </c>
      <c r="J507" s="10" t="s">
        <v>35</v>
      </c>
      <c r="K507" s="10" t="s">
        <v>32</v>
      </c>
      <c r="L507" s="10" t="s">
        <v>33</v>
      </c>
      <c r="M507" s="11">
        <v>41986</v>
      </c>
      <c r="N507" s="12">
        <v>18.480000000000004</v>
      </c>
      <c r="O507" s="12">
        <v>45.067</v>
      </c>
      <c r="P507" s="13">
        <f t="shared" si="35"/>
        <v>1.4386904761904757</v>
      </c>
      <c r="Q507" s="13">
        <v>0.08</v>
      </c>
      <c r="R507" s="14">
        <f t="shared" si="36"/>
        <v>48.672360000000005</v>
      </c>
      <c r="S507" s="15">
        <v>49</v>
      </c>
      <c r="T507" s="16">
        <f t="shared" si="37"/>
        <v>2384.9456400000004</v>
      </c>
      <c r="U507" s="13">
        <v>0.05</v>
      </c>
      <c r="V507" s="17">
        <f t="shared" si="38"/>
        <v>119.24728200000003</v>
      </c>
      <c r="W507" s="12">
        <v>9.0400000000000009</v>
      </c>
      <c r="X507" s="12">
        <f t="shared" si="39"/>
        <v>2274.7383580000005</v>
      </c>
      <c r="Y507" s="59"/>
      <c r="AA507" t="b">
        <f>AND('Sales Filter'!H507= "BOBBY CHAVEZ", YEAR('Sales Filter'!B507 ) = 2015)</f>
        <v>0</v>
      </c>
    </row>
    <row r="508" spans="1:27" ht="14.5">
      <c r="A508" s="2" t="s">
        <v>1228</v>
      </c>
      <c r="B508" s="3">
        <v>41975</v>
      </c>
      <c r="C508" s="2" t="s">
        <v>1229</v>
      </c>
      <c r="D508" s="2" t="s">
        <v>1230</v>
      </c>
      <c r="E508" s="2" t="s">
        <v>48</v>
      </c>
      <c r="F508" s="2" t="s">
        <v>49</v>
      </c>
      <c r="G508" s="2" t="s">
        <v>79</v>
      </c>
      <c r="H508" s="2" t="s">
        <v>70</v>
      </c>
      <c r="I508" s="2" t="s">
        <v>30</v>
      </c>
      <c r="J508" s="2" t="s">
        <v>35</v>
      </c>
      <c r="K508" s="2" t="s">
        <v>54</v>
      </c>
      <c r="L508" s="2" t="s">
        <v>33</v>
      </c>
      <c r="M508" s="3">
        <v>41983</v>
      </c>
      <c r="N508" s="4">
        <v>16.445</v>
      </c>
      <c r="O508" s="4">
        <v>38.236000000000004</v>
      </c>
      <c r="P508" s="5">
        <f t="shared" si="35"/>
        <v>1.3250836120401339</v>
      </c>
      <c r="Q508" s="5">
        <v>0.08</v>
      </c>
      <c r="R508" s="6">
        <f t="shared" si="36"/>
        <v>41.294880000000006</v>
      </c>
      <c r="S508" s="7">
        <v>10</v>
      </c>
      <c r="T508" s="8">
        <f t="shared" si="37"/>
        <v>412.94880000000006</v>
      </c>
      <c r="U508" s="5">
        <v>0.08</v>
      </c>
      <c r="V508" s="9">
        <f t="shared" si="38"/>
        <v>33.035904000000002</v>
      </c>
      <c r="W508" s="4">
        <v>8.2700000000000014</v>
      </c>
      <c r="X508" s="4">
        <f t="shared" si="39"/>
        <v>388.18289600000003</v>
      </c>
      <c r="Y508" s="58"/>
      <c r="AA508" t="b">
        <f>AND('Sales Filter'!H508= "BOBBY CHAVEZ", YEAR('Sales Filter'!B508 ) = 2015)</f>
        <v>0</v>
      </c>
    </row>
    <row r="509" spans="1:27" ht="14.5">
      <c r="A509" s="2" t="s">
        <v>1231</v>
      </c>
      <c r="B509" s="3">
        <v>41976</v>
      </c>
      <c r="C509" s="2" t="s">
        <v>432</v>
      </c>
      <c r="D509" s="2" t="s">
        <v>433</v>
      </c>
      <c r="E509" s="2" t="s">
        <v>27</v>
      </c>
      <c r="F509" s="2" t="s">
        <v>27</v>
      </c>
      <c r="G509" s="2" t="s">
        <v>28</v>
      </c>
      <c r="H509" s="2" t="s">
        <v>65</v>
      </c>
      <c r="I509" s="2" t="s">
        <v>30</v>
      </c>
      <c r="J509" s="2" t="s">
        <v>35</v>
      </c>
      <c r="K509" s="2" t="s">
        <v>54</v>
      </c>
      <c r="L509" s="2" t="s">
        <v>43</v>
      </c>
      <c r="M509" s="3">
        <v>41984</v>
      </c>
      <c r="N509" s="4">
        <v>2.4750000000000001</v>
      </c>
      <c r="O509" s="4">
        <v>4.0590000000000002</v>
      </c>
      <c r="P509" s="5">
        <f t="shared" si="35"/>
        <v>0.64</v>
      </c>
      <c r="Q509" s="5">
        <v>0.08</v>
      </c>
      <c r="R509" s="6">
        <f t="shared" si="36"/>
        <v>4.3837200000000003</v>
      </c>
      <c r="S509" s="7">
        <v>43</v>
      </c>
      <c r="T509" s="8">
        <f t="shared" si="37"/>
        <v>188.49996000000002</v>
      </c>
      <c r="U509" s="5">
        <v>0.09</v>
      </c>
      <c r="V509" s="9">
        <f t="shared" si="38"/>
        <v>16.9649964</v>
      </c>
      <c r="W509" s="4">
        <v>2.5499999999999998</v>
      </c>
      <c r="X509" s="4">
        <f t="shared" si="39"/>
        <v>174.08496360000004</v>
      </c>
      <c r="Y509" s="58"/>
      <c r="AA509" t="b">
        <f>AND('Sales Filter'!H509= "BOBBY CHAVEZ", YEAR('Sales Filter'!B509 ) = 2015)</f>
        <v>0</v>
      </c>
    </row>
    <row r="510" spans="1:27" ht="14.5">
      <c r="A510" s="2" t="s">
        <v>1232</v>
      </c>
      <c r="B510" s="3">
        <v>41977</v>
      </c>
      <c r="C510" s="2" t="s">
        <v>1233</v>
      </c>
      <c r="D510" s="2" t="s">
        <v>1234</v>
      </c>
      <c r="E510" s="2" t="s">
        <v>27</v>
      </c>
      <c r="F510" s="2" t="s">
        <v>27</v>
      </c>
      <c r="G510" s="2" t="s">
        <v>58</v>
      </c>
      <c r="H510" s="2" t="s">
        <v>29</v>
      </c>
      <c r="I510" s="2" t="s">
        <v>51</v>
      </c>
      <c r="J510" s="2" t="s">
        <v>35</v>
      </c>
      <c r="K510" s="2" t="s">
        <v>54</v>
      </c>
      <c r="L510" s="2" t="s">
        <v>43</v>
      </c>
      <c r="M510" s="3">
        <v>41986</v>
      </c>
      <c r="N510" s="4">
        <v>2.0020000000000002</v>
      </c>
      <c r="O510" s="4">
        <v>3.1240000000000001</v>
      </c>
      <c r="P510" s="5">
        <f t="shared" si="35"/>
        <v>0.56043956043956034</v>
      </c>
      <c r="Q510" s="5">
        <v>0.08</v>
      </c>
      <c r="R510" s="6">
        <f t="shared" si="36"/>
        <v>3.3739200000000005</v>
      </c>
      <c r="S510" s="7">
        <v>23</v>
      </c>
      <c r="T510" s="8">
        <f t="shared" si="37"/>
        <v>77.600160000000017</v>
      </c>
      <c r="U510" s="5">
        <v>0.02</v>
      </c>
      <c r="V510" s="9">
        <f t="shared" si="38"/>
        <v>1.5520032000000004</v>
      </c>
      <c r="W510" s="4">
        <v>5.49</v>
      </c>
      <c r="X510" s="4">
        <f t="shared" si="39"/>
        <v>81.53815680000001</v>
      </c>
      <c r="Y510" s="58"/>
      <c r="AA510" t="b">
        <f>AND('Sales Filter'!H510= "BOBBY CHAVEZ", YEAR('Sales Filter'!B510 ) = 2015)</f>
        <v>0</v>
      </c>
    </row>
    <row r="511" spans="1:27" ht="14.5">
      <c r="A511" s="2" t="s">
        <v>1235</v>
      </c>
      <c r="B511" s="3">
        <v>41979</v>
      </c>
      <c r="C511" s="2" t="s">
        <v>1236</v>
      </c>
      <c r="D511" s="2" t="s">
        <v>1237</v>
      </c>
      <c r="E511" s="2" t="s">
        <v>27</v>
      </c>
      <c r="F511" s="2" t="s">
        <v>27</v>
      </c>
      <c r="G511" s="2" t="s">
        <v>40</v>
      </c>
      <c r="H511" s="2" t="s">
        <v>327</v>
      </c>
      <c r="I511" s="2" t="s">
        <v>117</v>
      </c>
      <c r="J511" s="2" t="s">
        <v>35</v>
      </c>
      <c r="K511" s="2" t="s">
        <v>54</v>
      </c>
      <c r="L511" s="2" t="s">
        <v>33</v>
      </c>
      <c r="M511" s="3">
        <v>41988</v>
      </c>
      <c r="N511" s="4">
        <v>196.71300000000002</v>
      </c>
      <c r="O511" s="4">
        <v>457.46800000000002</v>
      </c>
      <c r="P511" s="5">
        <f t="shared" si="35"/>
        <v>1.3255605882681876</v>
      </c>
      <c r="Q511" s="5">
        <v>0.08</v>
      </c>
      <c r="R511" s="6">
        <f t="shared" si="36"/>
        <v>494.06544000000002</v>
      </c>
      <c r="S511" s="7">
        <v>6</v>
      </c>
      <c r="T511" s="8">
        <f t="shared" si="37"/>
        <v>2964.39264</v>
      </c>
      <c r="U511" s="5">
        <v>0.04</v>
      </c>
      <c r="V511" s="9">
        <f t="shared" si="38"/>
        <v>118.57570560000001</v>
      </c>
      <c r="W511" s="4">
        <v>11.42</v>
      </c>
      <c r="X511" s="4">
        <f t="shared" si="39"/>
        <v>2857.2369343999999</v>
      </c>
      <c r="Y511" s="58"/>
      <c r="AA511" t="b">
        <f>AND('Sales Filter'!H511= "BOBBY CHAVEZ", YEAR('Sales Filter'!B511 ) = 2015)</f>
        <v>0</v>
      </c>
    </row>
    <row r="512" spans="1:27" ht="14.5">
      <c r="A512" s="2" t="s">
        <v>1238</v>
      </c>
      <c r="B512" s="3">
        <v>41980</v>
      </c>
      <c r="C512" s="2" t="s">
        <v>1239</v>
      </c>
      <c r="D512" s="2" t="s">
        <v>1240</v>
      </c>
      <c r="E512" s="2" t="s">
        <v>27</v>
      </c>
      <c r="F512" s="2" t="s">
        <v>27</v>
      </c>
      <c r="G512" s="2" t="s">
        <v>58</v>
      </c>
      <c r="H512" s="2" t="s">
        <v>41</v>
      </c>
      <c r="I512" s="2" t="s">
        <v>30</v>
      </c>
      <c r="J512" s="2" t="s">
        <v>35</v>
      </c>
      <c r="K512" s="2" t="s">
        <v>54</v>
      </c>
      <c r="L512" s="2" t="s">
        <v>33</v>
      </c>
      <c r="M512" s="3">
        <v>41989</v>
      </c>
      <c r="N512" s="4">
        <v>13.629000000000001</v>
      </c>
      <c r="O512" s="4">
        <v>21.978000000000002</v>
      </c>
      <c r="P512" s="5">
        <f t="shared" si="35"/>
        <v>0.61259079903147695</v>
      </c>
      <c r="Q512" s="5">
        <v>0.08</v>
      </c>
      <c r="R512" s="6">
        <f t="shared" si="36"/>
        <v>23.736240000000002</v>
      </c>
      <c r="S512" s="7">
        <v>50</v>
      </c>
      <c r="T512" s="8">
        <f t="shared" si="37"/>
        <v>1186.8120000000001</v>
      </c>
      <c r="U512" s="5">
        <v>0.02</v>
      </c>
      <c r="V512" s="9">
        <f t="shared" si="38"/>
        <v>23.736240000000002</v>
      </c>
      <c r="W512" s="4">
        <v>5.8199999999999994</v>
      </c>
      <c r="X512" s="4">
        <f t="shared" si="39"/>
        <v>1168.8957600000001</v>
      </c>
      <c r="Y512" s="58"/>
      <c r="AA512" t="b">
        <f>AND('Sales Filter'!H512= "BOBBY CHAVEZ", YEAR('Sales Filter'!B512 ) = 2015)</f>
        <v>0</v>
      </c>
    </row>
    <row r="513" spans="1:27" ht="14.5">
      <c r="A513" s="2" t="s">
        <v>1241</v>
      </c>
      <c r="B513" s="3">
        <v>41981</v>
      </c>
      <c r="C513" s="2" t="s">
        <v>1127</v>
      </c>
      <c r="D513" s="2" t="s">
        <v>1128</v>
      </c>
      <c r="E513" s="2" t="s">
        <v>27</v>
      </c>
      <c r="F513" s="2" t="s">
        <v>27</v>
      </c>
      <c r="G513" s="2" t="s">
        <v>28</v>
      </c>
      <c r="H513" s="2" t="s">
        <v>233</v>
      </c>
      <c r="I513" s="2" t="s">
        <v>51</v>
      </c>
      <c r="J513" s="2" t="s">
        <v>35</v>
      </c>
      <c r="K513" s="2" t="s">
        <v>32</v>
      </c>
      <c r="L513" s="2" t="s">
        <v>33</v>
      </c>
      <c r="M513" s="3">
        <v>41989</v>
      </c>
      <c r="N513" s="4">
        <v>4.6090000000000009</v>
      </c>
      <c r="O513" s="4">
        <v>11.253000000000002</v>
      </c>
      <c r="P513" s="5">
        <f t="shared" si="35"/>
        <v>1.4415274463007159</v>
      </c>
      <c r="Q513" s="5">
        <v>0.08</v>
      </c>
      <c r="R513" s="6">
        <f t="shared" si="36"/>
        <v>12.153240000000002</v>
      </c>
      <c r="S513" s="7">
        <v>48</v>
      </c>
      <c r="T513" s="8">
        <f t="shared" si="37"/>
        <v>583.35552000000007</v>
      </c>
      <c r="U513" s="5">
        <v>0.02</v>
      </c>
      <c r="V513" s="9">
        <f t="shared" si="38"/>
        <v>11.667110400000002</v>
      </c>
      <c r="W513" s="4">
        <v>4.7299999999999995</v>
      </c>
      <c r="X513" s="4">
        <f t="shared" si="39"/>
        <v>576.41840960000013</v>
      </c>
      <c r="Y513" s="58"/>
      <c r="AA513" t="b">
        <f>AND('Sales Filter'!H513= "BOBBY CHAVEZ", YEAR('Sales Filter'!B513 ) = 2015)</f>
        <v>0</v>
      </c>
    </row>
    <row r="514" spans="1:27" ht="14.5">
      <c r="A514" s="2" t="s">
        <v>1242</v>
      </c>
      <c r="B514" s="3">
        <v>41981</v>
      </c>
      <c r="C514" s="2" t="s">
        <v>1243</v>
      </c>
      <c r="D514" s="2" t="s">
        <v>1244</v>
      </c>
      <c r="E514" s="2" t="s">
        <v>27</v>
      </c>
      <c r="F514" s="2" t="s">
        <v>27</v>
      </c>
      <c r="G514" s="2" t="s">
        <v>28</v>
      </c>
      <c r="H514" s="2" t="s">
        <v>112</v>
      </c>
      <c r="I514" s="2" t="s">
        <v>42</v>
      </c>
      <c r="J514" s="2" t="s">
        <v>31</v>
      </c>
      <c r="K514" s="2" t="s">
        <v>32</v>
      </c>
      <c r="L514" s="2" t="s">
        <v>33</v>
      </c>
      <c r="M514" s="3">
        <v>41990</v>
      </c>
      <c r="N514" s="4">
        <v>2.0570000000000004</v>
      </c>
      <c r="O514" s="4">
        <v>8.9320000000000004</v>
      </c>
      <c r="P514" s="5">
        <f t="shared" ref="P514:P577" si="40">(O514-N514)/N514</f>
        <v>3.3422459893048124</v>
      </c>
      <c r="Q514" s="5">
        <v>0.08</v>
      </c>
      <c r="R514" s="6">
        <f t="shared" ref="R514:R577" si="41">(Q514+1)*O514</f>
        <v>9.6465600000000009</v>
      </c>
      <c r="S514" s="7">
        <v>13</v>
      </c>
      <c r="T514" s="8">
        <f t="shared" ref="T514:T577" si="42">S514*R514</f>
        <v>125.40528</v>
      </c>
      <c r="U514" s="5">
        <v>6.9999999999999993E-2</v>
      </c>
      <c r="V514" s="9">
        <f t="shared" ref="V514:V577" si="43">U514*T514</f>
        <v>8.7783695999999996</v>
      </c>
      <c r="W514" s="4">
        <v>2.88</v>
      </c>
      <c r="X514" s="4">
        <f t="shared" ref="X514:X577" si="44">T514-V514+W514</f>
        <v>119.5069104</v>
      </c>
      <c r="Y514" s="58"/>
      <c r="AA514" t="b">
        <f>AND('Sales Filter'!H514= "BOBBY CHAVEZ", YEAR('Sales Filter'!B514 ) = 2015)</f>
        <v>0</v>
      </c>
    </row>
    <row r="515" spans="1:27" ht="14.5">
      <c r="A515" s="2" t="s">
        <v>1245</v>
      </c>
      <c r="B515" s="3">
        <v>41984</v>
      </c>
      <c r="C515" s="2" t="s">
        <v>925</v>
      </c>
      <c r="D515" s="2" t="s">
        <v>926</v>
      </c>
      <c r="E515" s="2" t="s">
        <v>48</v>
      </c>
      <c r="F515" s="2" t="s">
        <v>49</v>
      </c>
      <c r="G515" s="2" t="s">
        <v>28</v>
      </c>
      <c r="H515" s="2" t="s">
        <v>50</v>
      </c>
      <c r="I515" s="2" t="s">
        <v>117</v>
      </c>
      <c r="J515" s="2" t="s">
        <v>35</v>
      </c>
      <c r="K515" s="2" t="s">
        <v>54</v>
      </c>
      <c r="L515" s="2" t="s">
        <v>33</v>
      </c>
      <c r="M515" s="3">
        <v>41993</v>
      </c>
      <c r="N515" s="4">
        <v>5.0490000000000004</v>
      </c>
      <c r="O515" s="4">
        <v>8.0080000000000009</v>
      </c>
      <c r="P515" s="5">
        <f t="shared" si="40"/>
        <v>0.58605664488017439</v>
      </c>
      <c r="Q515" s="5">
        <v>0.08</v>
      </c>
      <c r="R515" s="6">
        <f t="shared" si="41"/>
        <v>8.6486400000000021</v>
      </c>
      <c r="S515" s="7">
        <v>38</v>
      </c>
      <c r="T515" s="8">
        <f t="shared" si="42"/>
        <v>328.64832000000007</v>
      </c>
      <c r="U515" s="5">
        <v>6.0000000000000005E-2</v>
      </c>
      <c r="V515" s="9">
        <f t="shared" si="43"/>
        <v>19.718899200000006</v>
      </c>
      <c r="W515" s="4">
        <v>11.200000000000001</v>
      </c>
      <c r="X515" s="4">
        <f t="shared" si="44"/>
        <v>320.12942080000005</v>
      </c>
      <c r="Y515" s="58"/>
      <c r="AA515" t="b">
        <f>AND('Sales Filter'!H515= "BOBBY CHAVEZ", YEAR('Sales Filter'!B515 ) = 2015)</f>
        <v>0</v>
      </c>
    </row>
    <row r="516" spans="1:27" ht="14.5">
      <c r="A516" s="2" t="s">
        <v>1246</v>
      </c>
      <c r="B516" s="3">
        <v>41987</v>
      </c>
      <c r="C516" s="2" t="s">
        <v>1247</v>
      </c>
      <c r="D516" s="2" t="s">
        <v>1248</v>
      </c>
      <c r="E516" s="2" t="s">
        <v>27</v>
      </c>
      <c r="F516" s="2" t="s">
        <v>27</v>
      </c>
      <c r="G516" s="2" t="s">
        <v>28</v>
      </c>
      <c r="H516" s="2" t="s">
        <v>29</v>
      </c>
      <c r="I516" s="2" t="s">
        <v>30</v>
      </c>
      <c r="J516" s="2" t="s">
        <v>35</v>
      </c>
      <c r="K516" s="2" t="s">
        <v>54</v>
      </c>
      <c r="L516" s="2" t="s">
        <v>33</v>
      </c>
      <c r="M516" s="3">
        <v>41996</v>
      </c>
      <c r="N516" s="4">
        <v>2.3980000000000006</v>
      </c>
      <c r="O516" s="4">
        <v>3.8720000000000003</v>
      </c>
      <c r="P516" s="5">
        <f t="shared" si="40"/>
        <v>0.61467889908256856</v>
      </c>
      <c r="Q516" s="5">
        <v>0.08</v>
      </c>
      <c r="R516" s="6">
        <f t="shared" si="41"/>
        <v>4.1817600000000006</v>
      </c>
      <c r="S516" s="7">
        <v>25</v>
      </c>
      <c r="T516" s="8">
        <f t="shared" si="42"/>
        <v>104.54400000000001</v>
      </c>
      <c r="U516" s="5">
        <v>0.08</v>
      </c>
      <c r="V516" s="9">
        <f t="shared" si="43"/>
        <v>8.3635200000000012</v>
      </c>
      <c r="W516" s="4">
        <v>6.88</v>
      </c>
      <c r="X516" s="4">
        <f t="shared" si="44"/>
        <v>103.06048000000001</v>
      </c>
      <c r="Y516" s="58"/>
      <c r="AA516" t="b">
        <f>AND('Sales Filter'!H516= "BOBBY CHAVEZ", YEAR('Sales Filter'!B516 ) = 2015)</f>
        <v>0</v>
      </c>
    </row>
    <row r="517" spans="1:27" ht="14.5">
      <c r="A517" s="2" t="s">
        <v>1249</v>
      </c>
      <c r="B517" s="3">
        <v>41993</v>
      </c>
      <c r="C517" s="2" t="s">
        <v>1250</v>
      </c>
      <c r="D517" s="2" t="s">
        <v>1251</v>
      </c>
      <c r="E517" s="2" t="s">
        <v>27</v>
      </c>
      <c r="F517" s="2" t="s">
        <v>27</v>
      </c>
      <c r="G517" s="2" t="s">
        <v>28</v>
      </c>
      <c r="H517" s="2" t="s">
        <v>29</v>
      </c>
      <c r="I517" s="2" t="s">
        <v>30</v>
      </c>
      <c r="J517" s="2" t="s">
        <v>35</v>
      </c>
      <c r="K517" s="2" t="s">
        <v>36</v>
      </c>
      <c r="L517" s="2" t="s">
        <v>33</v>
      </c>
      <c r="M517" s="3">
        <v>42001</v>
      </c>
      <c r="N517" s="4">
        <v>1.0120000000000002</v>
      </c>
      <c r="O517" s="4">
        <v>1.9910000000000003</v>
      </c>
      <c r="P517" s="5">
        <f t="shared" si="40"/>
        <v>0.96739130434782594</v>
      </c>
      <c r="Q517" s="5">
        <v>0.08</v>
      </c>
      <c r="R517" s="6">
        <f t="shared" si="41"/>
        <v>2.1502800000000004</v>
      </c>
      <c r="S517" s="7">
        <v>50</v>
      </c>
      <c r="T517" s="8">
        <f t="shared" si="42"/>
        <v>107.51400000000002</v>
      </c>
      <c r="U517" s="5">
        <v>0.11</v>
      </c>
      <c r="V517" s="9">
        <f t="shared" si="43"/>
        <v>11.826540000000003</v>
      </c>
      <c r="W517" s="4">
        <v>1.61</v>
      </c>
      <c r="X517" s="4">
        <f t="shared" si="44"/>
        <v>97.297460000000015</v>
      </c>
      <c r="Y517" s="58"/>
      <c r="AA517" t="b">
        <f>AND('Sales Filter'!H517= "BOBBY CHAVEZ", YEAR('Sales Filter'!B517 ) = 2015)</f>
        <v>0</v>
      </c>
    </row>
    <row r="518" spans="1:27" ht="14.5">
      <c r="A518" s="2" t="s">
        <v>1252</v>
      </c>
      <c r="B518" s="3">
        <v>41996</v>
      </c>
      <c r="C518" s="2" t="s">
        <v>945</v>
      </c>
      <c r="D518" s="2" t="s">
        <v>946</v>
      </c>
      <c r="E518" s="2" t="s">
        <v>27</v>
      </c>
      <c r="F518" s="2" t="s">
        <v>27</v>
      </c>
      <c r="G518" s="2" t="s">
        <v>58</v>
      </c>
      <c r="H518" s="2" t="s">
        <v>327</v>
      </c>
      <c r="I518" s="2" t="s">
        <v>30</v>
      </c>
      <c r="J518" s="2" t="s">
        <v>31</v>
      </c>
      <c r="K518" s="2" t="s">
        <v>94</v>
      </c>
      <c r="L518" s="2" t="s">
        <v>33</v>
      </c>
      <c r="M518" s="3">
        <v>42005</v>
      </c>
      <c r="N518" s="4">
        <v>237.60000000000002</v>
      </c>
      <c r="O518" s="4">
        <v>494.98900000000003</v>
      </c>
      <c r="P518" s="5">
        <f t="shared" si="40"/>
        <v>1.0832870370370369</v>
      </c>
      <c r="Q518" s="5">
        <v>0.08</v>
      </c>
      <c r="R518" s="6">
        <f t="shared" si="41"/>
        <v>534.58812000000012</v>
      </c>
      <c r="S518" s="7">
        <v>12</v>
      </c>
      <c r="T518" s="8">
        <f t="shared" si="42"/>
        <v>6415.0574400000014</v>
      </c>
      <c r="U518" s="5">
        <v>0.02</v>
      </c>
      <c r="V518" s="9">
        <f t="shared" si="43"/>
        <v>128.30114880000002</v>
      </c>
      <c r="W518" s="4">
        <v>24.54</v>
      </c>
      <c r="X518" s="4">
        <f t="shared" si="44"/>
        <v>6311.2962912000012</v>
      </c>
      <c r="Y518" s="58"/>
      <c r="AA518" t="b">
        <f>AND('Sales Filter'!H518= "BOBBY CHAVEZ", YEAR('Sales Filter'!B518 ) = 2015)</f>
        <v>0</v>
      </c>
    </row>
    <row r="519" spans="1:27" ht="14.5">
      <c r="A519" s="2" t="s">
        <v>1253</v>
      </c>
      <c r="B519" s="3">
        <v>41997</v>
      </c>
      <c r="C519" s="2" t="s">
        <v>986</v>
      </c>
      <c r="D519" s="2" t="s">
        <v>987</v>
      </c>
      <c r="E519" s="2" t="s">
        <v>48</v>
      </c>
      <c r="F519" s="2" t="s">
        <v>49</v>
      </c>
      <c r="G519" s="2" t="s">
        <v>58</v>
      </c>
      <c r="H519" s="2" t="s">
        <v>50</v>
      </c>
      <c r="I519" s="2" t="s">
        <v>117</v>
      </c>
      <c r="J519" s="2" t="s">
        <v>35</v>
      </c>
      <c r="K519" s="2" t="s">
        <v>36</v>
      </c>
      <c r="L519" s="2" t="s">
        <v>33</v>
      </c>
      <c r="M519" s="3">
        <v>42007</v>
      </c>
      <c r="N519" s="4">
        <v>1.7600000000000002</v>
      </c>
      <c r="O519" s="4">
        <v>2.8820000000000006</v>
      </c>
      <c r="P519" s="5">
        <f t="shared" si="40"/>
        <v>0.63750000000000007</v>
      </c>
      <c r="Q519" s="5">
        <v>0.08</v>
      </c>
      <c r="R519" s="6">
        <f t="shared" si="41"/>
        <v>3.1125600000000007</v>
      </c>
      <c r="S519" s="7">
        <v>39</v>
      </c>
      <c r="T519" s="8">
        <f t="shared" si="42"/>
        <v>121.38984000000002</v>
      </c>
      <c r="U519" s="5">
        <v>0.02</v>
      </c>
      <c r="V519" s="9">
        <f t="shared" si="43"/>
        <v>2.4277968000000003</v>
      </c>
      <c r="W519" s="4">
        <v>0.85000000000000009</v>
      </c>
      <c r="X519" s="4">
        <f t="shared" si="44"/>
        <v>119.81204320000002</v>
      </c>
      <c r="Y519" s="58"/>
      <c r="AA519" t="b">
        <f>AND('Sales Filter'!H519= "BOBBY CHAVEZ", YEAR('Sales Filter'!B519 ) = 2015)</f>
        <v>0</v>
      </c>
    </row>
    <row r="520" spans="1:27" ht="14.5">
      <c r="A520" s="2" t="s">
        <v>1254</v>
      </c>
      <c r="B520" s="3">
        <v>41997</v>
      </c>
      <c r="C520" s="2" t="s">
        <v>1255</v>
      </c>
      <c r="D520" s="2" t="s">
        <v>1256</v>
      </c>
      <c r="E520" s="2" t="s">
        <v>27</v>
      </c>
      <c r="F520" s="2" t="s">
        <v>27</v>
      </c>
      <c r="G520" s="2" t="s">
        <v>40</v>
      </c>
      <c r="H520" s="2" t="s">
        <v>89</v>
      </c>
      <c r="I520" s="2" t="s">
        <v>117</v>
      </c>
      <c r="J520" s="2" t="s">
        <v>35</v>
      </c>
      <c r="K520" s="2" t="s">
        <v>54</v>
      </c>
      <c r="L520" s="2" t="s">
        <v>33</v>
      </c>
      <c r="M520" s="3">
        <v>42007</v>
      </c>
      <c r="N520" s="4">
        <v>3.8720000000000003</v>
      </c>
      <c r="O520" s="4">
        <v>6.2480000000000002</v>
      </c>
      <c r="P520" s="5">
        <f t="shared" si="40"/>
        <v>0.61363636363636354</v>
      </c>
      <c r="Q520" s="5">
        <v>0.08</v>
      </c>
      <c r="R520" s="6">
        <f t="shared" si="41"/>
        <v>6.7478400000000009</v>
      </c>
      <c r="S520" s="7">
        <v>44</v>
      </c>
      <c r="T520" s="8">
        <f t="shared" si="42"/>
        <v>296.90496000000002</v>
      </c>
      <c r="U520" s="5">
        <v>6.0000000000000005E-2</v>
      </c>
      <c r="V520" s="9">
        <f t="shared" si="43"/>
        <v>17.814297600000003</v>
      </c>
      <c r="W520" s="4">
        <v>1.44</v>
      </c>
      <c r="X520" s="4">
        <f t="shared" si="44"/>
        <v>280.53066240000004</v>
      </c>
      <c r="Y520" s="58"/>
      <c r="AA520" t="b">
        <f>AND('Sales Filter'!H520= "BOBBY CHAVEZ", YEAR('Sales Filter'!B520 ) = 2015)</f>
        <v>0</v>
      </c>
    </row>
    <row r="521" spans="1:27" ht="14.5">
      <c r="A521" s="2" t="s">
        <v>1257</v>
      </c>
      <c r="B521" s="3">
        <v>41998</v>
      </c>
      <c r="C521" s="2" t="s">
        <v>1258</v>
      </c>
      <c r="D521" s="2" t="s">
        <v>1259</v>
      </c>
      <c r="E521" s="2" t="s">
        <v>27</v>
      </c>
      <c r="F521" s="2" t="s">
        <v>27</v>
      </c>
      <c r="G521" s="2" t="s">
        <v>40</v>
      </c>
      <c r="H521" s="2" t="s">
        <v>327</v>
      </c>
      <c r="I521" s="2" t="s">
        <v>60</v>
      </c>
      <c r="J521" s="2" t="s">
        <v>35</v>
      </c>
      <c r="K521" s="2" t="s">
        <v>54</v>
      </c>
      <c r="L521" s="2" t="s">
        <v>43</v>
      </c>
      <c r="M521" s="3">
        <v>42006</v>
      </c>
      <c r="N521" s="4">
        <v>1.7490000000000003</v>
      </c>
      <c r="O521" s="4">
        <v>2.871</v>
      </c>
      <c r="P521" s="5">
        <f t="shared" si="40"/>
        <v>0.64150943396226379</v>
      </c>
      <c r="Q521" s="5">
        <v>0.08</v>
      </c>
      <c r="R521" s="6">
        <f t="shared" si="41"/>
        <v>3.1006800000000001</v>
      </c>
      <c r="S521" s="7">
        <v>39</v>
      </c>
      <c r="T521" s="8">
        <f t="shared" si="42"/>
        <v>120.92652000000001</v>
      </c>
      <c r="U521" s="5">
        <v>9.9999999999999992E-2</v>
      </c>
      <c r="V521" s="9">
        <f t="shared" si="43"/>
        <v>12.092651999999999</v>
      </c>
      <c r="W521" s="4">
        <v>0.55000000000000004</v>
      </c>
      <c r="X521" s="4">
        <f t="shared" si="44"/>
        <v>109.38386800000001</v>
      </c>
      <c r="Y521" s="58"/>
      <c r="AA521" t="b">
        <f>AND('Sales Filter'!H521= "BOBBY CHAVEZ", YEAR('Sales Filter'!B521 ) = 2015)</f>
        <v>0</v>
      </c>
    </row>
    <row r="522" spans="1:27" ht="14.5">
      <c r="A522" s="2" t="s">
        <v>1260</v>
      </c>
      <c r="B522" s="3">
        <v>41999</v>
      </c>
      <c r="C522" s="2" t="s">
        <v>1261</v>
      </c>
      <c r="D522" s="2" t="s">
        <v>1262</v>
      </c>
      <c r="E522" s="2" t="s">
        <v>27</v>
      </c>
      <c r="F522" s="2" t="s">
        <v>27</v>
      </c>
      <c r="G522" s="2" t="s">
        <v>58</v>
      </c>
      <c r="H522" s="2" t="s">
        <v>41</v>
      </c>
      <c r="I522" s="2" t="s">
        <v>117</v>
      </c>
      <c r="J522" s="2" t="s">
        <v>35</v>
      </c>
      <c r="K522" s="2" t="s">
        <v>54</v>
      </c>
      <c r="L522" s="2" t="s">
        <v>33</v>
      </c>
      <c r="M522" s="3">
        <v>42008</v>
      </c>
      <c r="N522" s="4">
        <v>7.8430000000000009</v>
      </c>
      <c r="O522" s="4">
        <v>23.078000000000003</v>
      </c>
      <c r="P522" s="5">
        <f t="shared" si="40"/>
        <v>1.9424964936886397</v>
      </c>
      <c r="Q522" s="5">
        <v>0.08</v>
      </c>
      <c r="R522" s="6">
        <f t="shared" si="41"/>
        <v>24.924240000000005</v>
      </c>
      <c r="S522" s="7">
        <v>49</v>
      </c>
      <c r="T522" s="8">
        <f t="shared" si="42"/>
        <v>1221.2877600000002</v>
      </c>
      <c r="U522" s="5">
        <v>0.02</v>
      </c>
      <c r="V522" s="9">
        <f t="shared" si="43"/>
        <v>24.425755200000005</v>
      </c>
      <c r="W522" s="4">
        <v>5.47</v>
      </c>
      <c r="X522" s="4">
        <f t="shared" si="44"/>
        <v>1202.3320048000003</v>
      </c>
      <c r="Y522" s="58"/>
      <c r="AA522" t="b">
        <f>AND('Sales Filter'!H522= "BOBBY CHAVEZ", YEAR('Sales Filter'!B522 ) = 2015)</f>
        <v>0</v>
      </c>
    </row>
    <row r="523" spans="1:27" ht="14.5">
      <c r="A523" s="2" t="s">
        <v>1263</v>
      </c>
      <c r="B523" s="3">
        <v>41999</v>
      </c>
      <c r="C523" s="2" t="s">
        <v>1264</v>
      </c>
      <c r="D523" s="2" t="s">
        <v>1265</v>
      </c>
      <c r="E523" s="2" t="s">
        <v>27</v>
      </c>
      <c r="F523" s="2" t="s">
        <v>27</v>
      </c>
      <c r="G523" s="2" t="s">
        <v>28</v>
      </c>
      <c r="H523" s="2" t="s">
        <v>29</v>
      </c>
      <c r="I523" s="2" t="s">
        <v>51</v>
      </c>
      <c r="J523" s="2" t="s">
        <v>35</v>
      </c>
      <c r="K523" s="2" t="s">
        <v>54</v>
      </c>
      <c r="L523" s="2" t="s">
        <v>33</v>
      </c>
      <c r="M523" s="3">
        <v>42006</v>
      </c>
      <c r="N523" s="4">
        <v>24.398000000000003</v>
      </c>
      <c r="O523" s="4">
        <v>59.510000000000005</v>
      </c>
      <c r="P523" s="5">
        <f t="shared" si="40"/>
        <v>1.4391343552750224</v>
      </c>
      <c r="Q523" s="5">
        <v>0.08</v>
      </c>
      <c r="R523" s="6">
        <f t="shared" si="41"/>
        <v>64.270800000000008</v>
      </c>
      <c r="S523" s="7">
        <v>7</v>
      </c>
      <c r="T523" s="8">
        <f t="shared" si="42"/>
        <v>449.89560000000006</v>
      </c>
      <c r="U523" s="5">
        <v>0.05</v>
      </c>
      <c r="V523" s="9">
        <f t="shared" si="43"/>
        <v>22.494780000000006</v>
      </c>
      <c r="W523" s="4">
        <v>20.04</v>
      </c>
      <c r="X523" s="4">
        <f t="shared" si="44"/>
        <v>447.44082000000009</v>
      </c>
      <c r="Y523" s="58"/>
      <c r="AA523" t="b">
        <f>AND('Sales Filter'!H523= "BOBBY CHAVEZ", YEAR('Sales Filter'!B523 ) = 2015)</f>
        <v>0</v>
      </c>
    </row>
    <row r="524" spans="1:27" ht="14.5">
      <c r="A524" s="2" t="s">
        <v>1266</v>
      </c>
      <c r="B524" s="3">
        <v>42001</v>
      </c>
      <c r="C524" s="2" t="s">
        <v>1267</v>
      </c>
      <c r="D524" s="2" t="s">
        <v>1268</v>
      </c>
      <c r="E524" s="2" t="s">
        <v>27</v>
      </c>
      <c r="F524" s="2" t="s">
        <v>27</v>
      </c>
      <c r="G524" s="2" t="s">
        <v>40</v>
      </c>
      <c r="H524" s="2" t="s">
        <v>84</v>
      </c>
      <c r="I524" s="2" t="s">
        <v>51</v>
      </c>
      <c r="J524" s="2" t="s">
        <v>35</v>
      </c>
      <c r="K524" s="2" t="s">
        <v>54</v>
      </c>
      <c r="L524" s="2" t="s">
        <v>33</v>
      </c>
      <c r="M524" s="3">
        <v>42009</v>
      </c>
      <c r="N524" s="4">
        <v>2.0020000000000002</v>
      </c>
      <c r="O524" s="4">
        <v>3.1240000000000001</v>
      </c>
      <c r="P524" s="5">
        <f t="shared" si="40"/>
        <v>0.56043956043956034</v>
      </c>
      <c r="Q524" s="5">
        <v>0.08</v>
      </c>
      <c r="R524" s="6">
        <f t="shared" si="41"/>
        <v>3.3739200000000005</v>
      </c>
      <c r="S524" s="7">
        <v>29</v>
      </c>
      <c r="T524" s="8">
        <f t="shared" si="42"/>
        <v>97.84368000000002</v>
      </c>
      <c r="U524" s="5">
        <v>0.04</v>
      </c>
      <c r="V524" s="9">
        <f t="shared" si="43"/>
        <v>3.9137472000000009</v>
      </c>
      <c r="W524" s="4">
        <v>5.49</v>
      </c>
      <c r="X524" s="4">
        <f t="shared" si="44"/>
        <v>99.419932800000012</v>
      </c>
      <c r="Y524" s="58"/>
      <c r="AA524" t="b">
        <f>AND('Sales Filter'!H524= "BOBBY CHAVEZ", YEAR('Sales Filter'!B524 ) = 2015)</f>
        <v>0</v>
      </c>
    </row>
    <row r="525" spans="1:27" ht="14.5">
      <c r="A525" s="2" t="s">
        <v>1269</v>
      </c>
      <c r="B525" s="3">
        <v>42003</v>
      </c>
      <c r="C525" s="2" t="s">
        <v>165</v>
      </c>
      <c r="D525" s="2" t="s">
        <v>166</v>
      </c>
      <c r="E525" s="2" t="s">
        <v>48</v>
      </c>
      <c r="F525" s="2" t="s">
        <v>49</v>
      </c>
      <c r="G525" s="2" t="s">
        <v>40</v>
      </c>
      <c r="H525" s="2" t="s">
        <v>50</v>
      </c>
      <c r="I525" s="2" t="s">
        <v>51</v>
      </c>
      <c r="J525" s="2" t="s">
        <v>35</v>
      </c>
      <c r="K525" s="2" t="s">
        <v>32</v>
      </c>
      <c r="L525" s="2" t="s">
        <v>33</v>
      </c>
      <c r="M525" s="3">
        <v>42012</v>
      </c>
      <c r="N525" s="4">
        <v>3.1570000000000005</v>
      </c>
      <c r="O525" s="4">
        <v>7.524</v>
      </c>
      <c r="P525" s="5">
        <f t="shared" si="40"/>
        <v>1.3832752613240413</v>
      </c>
      <c r="Q525" s="5">
        <v>0.08</v>
      </c>
      <c r="R525" s="6">
        <f t="shared" si="41"/>
        <v>8.1259200000000007</v>
      </c>
      <c r="S525" s="7">
        <v>37</v>
      </c>
      <c r="T525" s="8">
        <f t="shared" si="42"/>
        <v>300.65904</v>
      </c>
      <c r="U525" s="5">
        <v>0.02</v>
      </c>
      <c r="V525" s="9">
        <f t="shared" si="43"/>
        <v>6.0131808000000007</v>
      </c>
      <c r="W525" s="4">
        <v>4.47</v>
      </c>
      <c r="X525" s="4">
        <f t="shared" si="44"/>
        <v>299.11585920000005</v>
      </c>
      <c r="Y525" s="58"/>
      <c r="AA525" t="b">
        <f>AND('Sales Filter'!H525= "BOBBY CHAVEZ", YEAR('Sales Filter'!B525 ) = 2015)</f>
        <v>0</v>
      </c>
    </row>
    <row r="526" spans="1:27" ht="14.5">
      <c r="A526" s="2" t="s">
        <v>1270</v>
      </c>
      <c r="B526" s="3">
        <v>42004</v>
      </c>
      <c r="C526" s="2" t="s">
        <v>1271</v>
      </c>
      <c r="D526" s="2" t="s">
        <v>1272</v>
      </c>
      <c r="E526" s="2" t="s">
        <v>27</v>
      </c>
      <c r="F526" s="2" t="s">
        <v>27</v>
      </c>
      <c r="G526" s="2" t="s">
        <v>28</v>
      </c>
      <c r="H526" s="2" t="s">
        <v>29</v>
      </c>
      <c r="I526" s="2" t="s">
        <v>42</v>
      </c>
      <c r="J526" s="2" t="s">
        <v>31</v>
      </c>
      <c r="K526" s="2" t="s">
        <v>54</v>
      </c>
      <c r="L526" s="2" t="s">
        <v>33</v>
      </c>
      <c r="M526" s="3">
        <v>42013</v>
      </c>
      <c r="N526" s="4">
        <v>21.758000000000003</v>
      </c>
      <c r="O526" s="4">
        <v>50.589000000000006</v>
      </c>
      <c r="P526" s="5">
        <f t="shared" si="40"/>
        <v>1.3250758341759352</v>
      </c>
      <c r="Q526" s="5">
        <v>0.08</v>
      </c>
      <c r="R526" s="6">
        <f t="shared" si="41"/>
        <v>54.636120000000012</v>
      </c>
      <c r="S526" s="7">
        <v>52</v>
      </c>
      <c r="T526" s="8">
        <f t="shared" si="42"/>
        <v>2841.0782400000007</v>
      </c>
      <c r="U526" s="5">
        <v>0.01</v>
      </c>
      <c r="V526" s="9">
        <f t="shared" si="43"/>
        <v>28.410782400000009</v>
      </c>
      <c r="W526" s="4">
        <v>5.04</v>
      </c>
      <c r="X526" s="4">
        <f t="shared" si="44"/>
        <v>2817.7074576000009</v>
      </c>
      <c r="Y526" s="58"/>
      <c r="AA526" t="b">
        <f>AND('Sales Filter'!H526= "BOBBY CHAVEZ", YEAR('Sales Filter'!B526 ) = 2015)</f>
        <v>0</v>
      </c>
    </row>
    <row r="527" spans="1:27" ht="14.5">
      <c r="A527" s="2" t="s">
        <v>1273</v>
      </c>
      <c r="B527" s="3">
        <v>42004</v>
      </c>
      <c r="C527" s="2" t="s">
        <v>1274</v>
      </c>
      <c r="D527" s="2" t="s">
        <v>1275</v>
      </c>
      <c r="E527" s="2" t="s">
        <v>27</v>
      </c>
      <c r="F527" s="2" t="s">
        <v>27</v>
      </c>
      <c r="G527" s="2" t="s">
        <v>79</v>
      </c>
      <c r="H527" s="2" t="s">
        <v>327</v>
      </c>
      <c r="I527" s="2" t="s">
        <v>30</v>
      </c>
      <c r="J527" s="2" t="s">
        <v>35</v>
      </c>
      <c r="K527" s="2" t="s">
        <v>36</v>
      </c>
      <c r="L527" s="2" t="s">
        <v>33</v>
      </c>
      <c r="M527" s="3">
        <v>42013</v>
      </c>
      <c r="N527" s="4">
        <v>2.9480000000000004</v>
      </c>
      <c r="O527" s="4">
        <v>6.6880000000000006</v>
      </c>
      <c r="P527" s="5">
        <f t="shared" si="40"/>
        <v>1.2686567164179103</v>
      </c>
      <c r="Q527" s="5">
        <v>0.08</v>
      </c>
      <c r="R527" s="6">
        <f t="shared" si="41"/>
        <v>7.223040000000001</v>
      </c>
      <c r="S527" s="7">
        <v>32</v>
      </c>
      <c r="T527" s="8">
        <f t="shared" si="42"/>
        <v>231.13728000000003</v>
      </c>
      <c r="U527" s="5">
        <v>0.05</v>
      </c>
      <c r="V527" s="9">
        <f t="shared" si="43"/>
        <v>11.556864000000003</v>
      </c>
      <c r="W527" s="4">
        <v>1.22</v>
      </c>
      <c r="X527" s="4">
        <f t="shared" si="44"/>
        <v>220.80041600000004</v>
      </c>
      <c r="Y527" s="58"/>
      <c r="AA527" t="b">
        <f>AND('Sales Filter'!H527= "BOBBY CHAVEZ", YEAR('Sales Filter'!B527 ) = 2015)</f>
        <v>0</v>
      </c>
    </row>
    <row r="528" spans="1:27" ht="14.5">
      <c r="A528" s="2" t="s">
        <v>1276</v>
      </c>
      <c r="B528" s="3">
        <v>42009</v>
      </c>
      <c r="C528" s="2" t="s">
        <v>1168</v>
      </c>
      <c r="D528" s="2" t="s">
        <v>1169</v>
      </c>
      <c r="E528" s="2" t="s">
        <v>48</v>
      </c>
      <c r="F528" s="2" t="s">
        <v>49</v>
      </c>
      <c r="G528" s="2" t="s">
        <v>28</v>
      </c>
      <c r="H528" s="2" t="s">
        <v>70</v>
      </c>
      <c r="I528" s="2" t="s">
        <v>30</v>
      </c>
      <c r="J528" s="2" t="s">
        <v>35</v>
      </c>
      <c r="K528" s="2" t="s">
        <v>54</v>
      </c>
      <c r="L528" s="2" t="s">
        <v>33</v>
      </c>
      <c r="M528" s="3">
        <v>42018</v>
      </c>
      <c r="N528" s="4">
        <v>5.8630000000000004</v>
      </c>
      <c r="O528" s="4">
        <v>9.4600000000000009</v>
      </c>
      <c r="P528" s="5">
        <f t="shared" si="40"/>
        <v>0.61350844277673544</v>
      </c>
      <c r="Q528" s="5">
        <v>0.08</v>
      </c>
      <c r="R528" s="6">
        <f t="shared" si="41"/>
        <v>10.216800000000001</v>
      </c>
      <c r="S528" s="7">
        <v>50</v>
      </c>
      <c r="T528" s="8">
        <f t="shared" si="42"/>
        <v>510.84000000000003</v>
      </c>
      <c r="U528" s="5">
        <v>0.03</v>
      </c>
      <c r="V528" s="9">
        <f t="shared" si="43"/>
        <v>15.325200000000001</v>
      </c>
      <c r="W528" s="4">
        <v>6.24</v>
      </c>
      <c r="X528" s="4">
        <f t="shared" si="44"/>
        <v>501.75480000000005</v>
      </c>
      <c r="Y528" s="58"/>
      <c r="AA528" t="b">
        <f>AND('Sales Filter'!H528= "BOBBY CHAVEZ", YEAR('Sales Filter'!B528 ) = 2015)</f>
        <v>0</v>
      </c>
    </row>
    <row r="529" spans="1:27" ht="14.5">
      <c r="A529" s="2" t="s">
        <v>1277</v>
      </c>
      <c r="B529" s="3">
        <v>42009</v>
      </c>
      <c r="C529" s="2" t="s">
        <v>614</v>
      </c>
      <c r="D529" s="2" t="s">
        <v>615</v>
      </c>
      <c r="E529" s="2" t="s">
        <v>27</v>
      </c>
      <c r="F529" s="2" t="s">
        <v>27</v>
      </c>
      <c r="G529" s="2" t="s">
        <v>58</v>
      </c>
      <c r="H529" s="2" t="s">
        <v>89</v>
      </c>
      <c r="I529" s="2" t="s">
        <v>51</v>
      </c>
      <c r="J529" s="2" t="s">
        <v>35</v>
      </c>
      <c r="K529" s="2" t="s">
        <v>54</v>
      </c>
      <c r="L529" s="2" t="s">
        <v>43</v>
      </c>
      <c r="M529" s="3">
        <v>42018</v>
      </c>
      <c r="N529" s="4">
        <v>4.9060000000000006</v>
      </c>
      <c r="O529" s="4">
        <v>11.979000000000001</v>
      </c>
      <c r="P529" s="5">
        <f t="shared" si="40"/>
        <v>1.4417040358744393</v>
      </c>
      <c r="Q529" s="5">
        <v>0.08</v>
      </c>
      <c r="R529" s="6">
        <f t="shared" si="41"/>
        <v>12.937320000000001</v>
      </c>
      <c r="S529" s="7">
        <v>39</v>
      </c>
      <c r="T529" s="8">
        <f t="shared" si="42"/>
        <v>504.55548000000005</v>
      </c>
      <c r="U529" s="5">
        <v>0.01</v>
      </c>
      <c r="V529" s="9">
        <f t="shared" si="43"/>
        <v>5.0455548000000006</v>
      </c>
      <c r="W529" s="4">
        <v>4.55</v>
      </c>
      <c r="X529" s="4">
        <f t="shared" si="44"/>
        <v>504.05992520000007</v>
      </c>
      <c r="Y529" s="58"/>
      <c r="AA529" t="b">
        <f>AND('Sales Filter'!H529= "BOBBY CHAVEZ", YEAR('Sales Filter'!B529 ) = 2015)</f>
        <v>0</v>
      </c>
    </row>
    <row r="530" spans="1:27" ht="14.5">
      <c r="A530" s="2" t="s">
        <v>1278</v>
      </c>
      <c r="B530" s="3">
        <v>42011</v>
      </c>
      <c r="C530" s="2" t="s">
        <v>1279</v>
      </c>
      <c r="D530" s="2" t="s">
        <v>1280</v>
      </c>
      <c r="E530" s="2" t="s">
        <v>48</v>
      </c>
      <c r="F530" s="2" t="s">
        <v>49</v>
      </c>
      <c r="G530" s="2" t="s">
        <v>58</v>
      </c>
      <c r="H530" s="2" t="s">
        <v>70</v>
      </c>
      <c r="I530" s="2" t="s">
        <v>117</v>
      </c>
      <c r="J530" s="2" t="s">
        <v>35</v>
      </c>
      <c r="K530" s="2" t="s">
        <v>36</v>
      </c>
      <c r="L530" s="2" t="s">
        <v>33</v>
      </c>
      <c r="M530" s="3">
        <v>42020</v>
      </c>
      <c r="N530" s="4">
        <v>0.95700000000000007</v>
      </c>
      <c r="O530" s="4">
        <v>1.9910000000000003</v>
      </c>
      <c r="P530" s="5">
        <f t="shared" si="40"/>
        <v>1.0804597701149428</v>
      </c>
      <c r="Q530" s="5">
        <v>0.08</v>
      </c>
      <c r="R530" s="6">
        <f t="shared" si="41"/>
        <v>2.1502800000000004</v>
      </c>
      <c r="S530" s="7">
        <v>11</v>
      </c>
      <c r="T530" s="8">
        <f t="shared" si="42"/>
        <v>23.653080000000003</v>
      </c>
      <c r="U530" s="5">
        <v>9.9999999999999992E-2</v>
      </c>
      <c r="V530" s="9">
        <f t="shared" si="43"/>
        <v>2.3653080000000002</v>
      </c>
      <c r="W530" s="4">
        <v>0.8</v>
      </c>
      <c r="X530" s="4">
        <f t="shared" si="44"/>
        <v>22.087772000000005</v>
      </c>
      <c r="Y530" s="58"/>
      <c r="AA530" t="b">
        <f>AND('Sales Filter'!H530= "BOBBY CHAVEZ", YEAR('Sales Filter'!B530 ) = 2015)</f>
        <v>0</v>
      </c>
    </row>
    <row r="531" spans="1:27" ht="14.5">
      <c r="A531" s="2" t="s">
        <v>1281</v>
      </c>
      <c r="B531" s="3">
        <v>42012</v>
      </c>
      <c r="C531" s="2" t="s">
        <v>1282</v>
      </c>
      <c r="D531" s="2" t="s">
        <v>1283</v>
      </c>
      <c r="E531" s="2" t="s">
        <v>48</v>
      </c>
      <c r="F531" s="2" t="s">
        <v>49</v>
      </c>
      <c r="G531" s="2" t="s">
        <v>79</v>
      </c>
      <c r="H531" s="2" t="s">
        <v>50</v>
      </c>
      <c r="I531" s="2" t="s">
        <v>30</v>
      </c>
      <c r="J531" s="2" t="s">
        <v>35</v>
      </c>
      <c r="K531" s="2" t="s">
        <v>54</v>
      </c>
      <c r="L531" s="2" t="s">
        <v>33</v>
      </c>
      <c r="M531" s="3">
        <v>42021</v>
      </c>
      <c r="N531" s="4">
        <v>15.268000000000002</v>
      </c>
      <c r="O531" s="4">
        <v>24.618000000000002</v>
      </c>
      <c r="P531" s="5">
        <f t="shared" si="40"/>
        <v>0.61239193083573473</v>
      </c>
      <c r="Q531" s="5">
        <v>0.08</v>
      </c>
      <c r="R531" s="6">
        <f t="shared" si="41"/>
        <v>26.587440000000004</v>
      </c>
      <c r="S531" s="7">
        <v>52</v>
      </c>
      <c r="T531" s="8">
        <f t="shared" si="42"/>
        <v>1382.5468800000003</v>
      </c>
      <c r="U531" s="5">
        <v>0.08</v>
      </c>
      <c r="V531" s="9">
        <f t="shared" si="43"/>
        <v>110.60375040000002</v>
      </c>
      <c r="W531" s="4">
        <v>15.15</v>
      </c>
      <c r="X531" s="4">
        <f t="shared" si="44"/>
        <v>1287.0931296000003</v>
      </c>
      <c r="Y531" s="58"/>
      <c r="AA531" t="b">
        <f>AND('Sales Filter'!H531= "BOBBY CHAVEZ", YEAR('Sales Filter'!B531 ) = 2015)</f>
        <v>0</v>
      </c>
    </row>
    <row r="532" spans="1:27" ht="14.5">
      <c r="A532" s="2" t="s">
        <v>1284</v>
      </c>
      <c r="B532" s="3">
        <v>42012</v>
      </c>
      <c r="C532" s="2" t="s">
        <v>416</v>
      </c>
      <c r="D532" s="2" t="s">
        <v>417</v>
      </c>
      <c r="E532" s="2" t="s">
        <v>48</v>
      </c>
      <c r="F532" s="2" t="s">
        <v>49</v>
      </c>
      <c r="G532" s="2" t="s">
        <v>58</v>
      </c>
      <c r="H532" s="2" t="s">
        <v>70</v>
      </c>
      <c r="I532" s="2" t="s">
        <v>42</v>
      </c>
      <c r="J532" s="2" t="s">
        <v>35</v>
      </c>
      <c r="K532" s="2" t="s">
        <v>36</v>
      </c>
      <c r="L532" s="2" t="s">
        <v>33</v>
      </c>
      <c r="M532" s="3">
        <v>42019</v>
      </c>
      <c r="N532" s="4">
        <v>1.4410000000000003</v>
      </c>
      <c r="O532" s="4">
        <v>3.1240000000000001</v>
      </c>
      <c r="P532" s="5">
        <f t="shared" si="40"/>
        <v>1.1679389312977095</v>
      </c>
      <c r="Q532" s="5">
        <v>0.08</v>
      </c>
      <c r="R532" s="6">
        <f t="shared" si="41"/>
        <v>3.3739200000000005</v>
      </c>
      <c r="S532" s="7">
        <v>23</v>
      </c>
      <c r="T532" s="8">
        <f t="shared" si="42"/>
        <v>77.600160000000017</v>
      </c>
      <c r="U532" s="5">
        <v>0.01</v>
      </c>
      <c r="V532" s="9">
        <f t="shared" si="43"/>
        <v>0.77600160000000018</v>
      </c>
      <c r="W532" s="4">
        <v>0.98000000000000009</v>
      </c>
      <c r="X532" s="4">
        <f t="shared" si="44"/>
        <v>77.80415840000002</v>
      </c>
      <c r="Y532" s="58"/>
      <c r="AA532" t="b">
        <f>AND('Sales Filter'!H532= "BOBBY CHAVEZ", YEAR('Sales Filter'!B532 ) = 2015)</f>
        <v>0</v>
      </c>
    </row>
    <row r="533" spans="1:27" ht="14.5">
      <c r="A533" s="2" t="s">
        <v>1285</v>
      </c>
      <c r="B533" s="3">
        <v>42013</v>
      </c>
      <c r="C533" s="2" t="s">
        <v>1286</v>
      </c>
      <c r="D533" s="2" t="s">
        <v>1287</v>
      </c>
      <c r="E533" s="2" t="s">
        <v>48</v>
      </c>
      <c r="F533" s="2" t="s">
        <v>49</v>
      </c>
      <c r="G533" s="2" t="s">
        <v>28</v>
      </c>
      <c r="H533" s="2" t="s">
        <v>70</v>
      </c>
      <c r="I533" s="2" t="s">
        <v>51</v>
      </c>
      <c r="J533" s="2" t="s">
        <v>31</v>
      </c>
      <c r="K533" s="2" t="s">
        <v>32</v>
      </c>
      <c r="L533" s="2" t="s">
        <v>33</v>
      </c>
      <c r="M533" s="3">
        <v>42021</v>
      </c>
      <c r="N533" s="4">
        <v>22.198</v>
      </c>
      <c r="O533" s="4">
        <v>38.951000000000001</v>
      </c>
      <c r="P533" s="5">
        <f t="shared" si="40"/>
        <v>0.75470763131813678</v>
      </c>
      <c r="Q533" s="5">
        <v>0.08</v>
      </c>
      <c r="R533" s="6">
        <f t="shared" si="41"/>
        <v>42.067080000000004</v>
      </c>
      <c r="S533" s="7">
        <v>3</v>
      </c>
      <c r="T533" s="8">
        <f t="shared" si="42"/>
        <v>126.20124000000001</v>
      </c>
      <c r="U533" s="5">
        <v>0.01</v>
      </c>
      <c r="V533" s="9">
        <f t="shared" si="43"/>
        <v>1.2620124000000001</v>
      </c>
      <c r="W533" s="4">
        <v>2.04</v>
      </c>
      <c r="X533" s="4">
        <f t="shared" si="44"/>
        <v>126.97922760000002</v>
      </c>
      <c r="Y533" s="58"/>
      <c r="AA533" t="b">
        <f>AND('Sales Filter'!H533= "BOBBY CHAVEZ", YEAR('Sales Filter'!B533 ) = 2015)</f>
        <v>0</v>
      </c>
    </row>
    <row r="534" spans="1:27" ht="14.5">
      <c r="A534" s="2" t="s">
        <v>1288</v>
      </c>
      <c r="B534" s="3">
        <v>42013</v>
      </c>
      <c r="C534" s="2" t="s">
        <v>893</v>
      </c>
      <c r="D534" s="2" t="s">
        <v>894</v>
      </c>
      <c r="E534" s="2" t="s">
        <v>27</v>
      </c>
      <c r="F534" s="2" t="s">
        <v>27</v>
      </c>
      <c r="G534" s="2" t="s">
        <v>79</v>
      </c>
      <c r="H534" s="2" t="s">
        <v>59</v>
      </c>
      <c r="I534" s="2" t="s">
        <v>51</v>
      </c>
      <c r="J534" s="2" t="s">
        <v>35</v>
      </c>
      <c r="K534" s="2" t="s">
        <v>36</v>
      </c>
      <c r="L534" s="2" t="s">
        <v>33</v>
      </c>
      <c r="M534" s="3">
        <v>42022</v>
      </c>
      <c r="N534" s="4">
        <v>0.9900000000000001</v>
      </c>
      <c r="O534" s="4">
        <v>2.3100000000000005</v>
      </c>
      <c r="P534" s="5">
        <f t="shared" si="40"/>
        <v>1.3333333333333335</v>
      </c>
      <c r="Q534" s="5">
        <v>0.08</v>
      </c>
      <c r="R534" s="6">
        <f t="shared" si="41"/>
        <v>2.4948000000000006</v>
      </c>
      <c r="S534" s="7">
        <v>25</v>
      </c>
      <c r="T534" s="8">
        <f t="shared" si="42"/>
        <v>62.370000000000012</v>
      </c>
      <c r="U534" s="5">
        <v>6.9999999999999993E-2</v>
      </c>
      <c r="V534" s="9">
        <f t="shared" si="43"/>
        <v>4.3659000000000008</v>
      </c>
      <c r="W534" s="4">
        <v>0.75</v>
      </c>
      <c r="X534" s="4">
        <f t="shared" si="44"/>
        <v>58.754100000000008</v>
      </c>
      <c r="Y534" s="58"/>
      <c r="AA534" t="b">
        <f>AND('Sales Filter'!H534= "BOBBY CHAVEZ", YEAR('Sales Filter'!B534 ) = 2015)</f>
        <v>0</v>
      </c>
    </row>
    <row r="535" spans="1:27" ht="14.5">
      <c r="A535" s="2" t="s">
        <v>1289</v>
      </c>
      <c r="B535" s="3">
        <v>42014</v>
      </c>
      <c r="C535" s="2" t="s">
        <v>1290</v>
      </c>
      <c r="D535" s="2" t="s">
        <v>1291</v>
      </c>
      <c r="E535" s="2" t="s">
        <v>27</v>
      </c>
      <c r="F535" s="2" t="s">
        <v>27</v>
      </c>
      <c r="G535" s="2" t="s">
        <v>28</v>
      </c>
      <c r="H535" s="2" t="s">
        <v>84</v>
      </c>
      <c r="I535" s="2" t="s">
        <v>51</v>
      </c>
      <c r="J535" s="2" t="s">
        <v>35</v>
      </c>
      <c r="K535" s="2" t="s">
        <v>54</v>
      </c>
      <c r="L535" s="2" t="s">
        <v>33</v>
      </c>
      <c r="M535" s="3">
        <v>42023</v>
      </c>
      <c r="N535" s="4">
        <v>3.8720000000000003</v>
      </c>
      <c r="O535" s="4">
        <v>6.2480000000000002</v>
      </c>
      <c r="P535" s="5">
        <f t="shared" si="40"/>
        <v>0.61363636363636354</v>
      </c>
      <c r="Q535" s="5">
        <v>0.08</v>
      </c>
      <c r="R535" s="6">
        <f t="shared" si="41"/>
        <v>6.7478400000000009</v>
      </c>
      <c r="S535" s="7">
        <v>20</v>
      </c>
      <c r="T535" s="8">
        <f t="shared" si="42"/>
        <v>134.95680000000002</v>
      </c>
      <c r="U535" s="5">
        <v>6.9999999999999993E-2</v>
      </c>
      <c r="V535" s="9">
        <f t="shared" si="43"/>
        <v>9.4469759999999994</v>
      </c>
      <c r="W535" s="4">
        <v>1.44</v>
      </c>
      <c r="X535" s="4">
        <f t="shared" si="44"/>
        <v>126.94982400000001</v>
      </c>
      <c r="Y535" s="58"/>
      <c r="AA535" t="b">
        <f>AND('Sales Filter'!H535= "BOBBY CHAVEZ", YEAR('Sales Filter'!B535 ) = 2015)</f>
        <v>0</v>
      </c>
    </row>
    <row r="536" spans="1:27" ht="14.5">
      <c r="A536" s="2" t="s">
        <v>1292</v>
      </c>
      <c r="B536" s="3">
        <v>42014</v>
      </c>
      <c r="C536" s="2" t="s">
        <v>373</v>
      </c>
      <c r="D536" s="2" t="s">
        <v>374</v>
      </c>
      <c r="E536" s="2" t="s">
        <v>27</v>
      </c>
      <c r="F536" s="2" t="s">
        <v>27</v>
      </c>
      <c r="G536" s="2" t="s">
        <v>58</v>
      </c>
      <c r="H536" s="2" t="s">
        <v>29</v>
      </c>
      <c r="I536" s="2" t="s">
        <v>60</v>
      </c>
      <c r="J536" s="2" t="s">
        <v>35</v>
      </c>
      <c r="K536" s="2" t="s">
        <v>36</v>
      </c>
      <c r="L536" s="2" t="s">
        <v>33</v>
      </c>
      <c r="M536" s="3">
        <v>42022</v>
      </c>
      <c r="N536" s="4">
        <v>3.19</v>
      </c>
      <c r="O536" s="4">
        <v>5.2359999999999998</v>
      </c>
      <c r="P536" s="5">
        <f t="shared" si="40"/>
        <v>0.64137931034482754</v>
      </c>
      <c r="Q536" s="5">
        <v>0.08</v>
      </c>
      <c r="R536" s="6">
        <f t="shared" si="41"/>
        <v>5.6548800000000004</v>
      </c>
      <c r="S536" s="7">
        <v>44</v>
      </c>
      <c r="T536" s="8">
        <f t="shared" si="42"/>
        <v>248.81472000000002</v>
      </c>
      <c r="U536" s="5">
        <v>0.08</v>
      </c>
      <c r="V536" s="9">
        <f t="shared" si="43"/>
        <v>19.905177600000002</v>
      </c>
      <c r="W536" s="4">
        <v>0.93</v>
      </c>
      <c r="X536" s="4">
        <f t="shared" si="44"/>
        <v>229.83954240000003</v>
      </c>
      <c r="Y536" s="58"/>
      <c r="AA536" t="b">
        <f>AND('Sales Filter'!H536= "BOBBY CHAVEZ", YEAR('Sales Filter'!B536 ) = 2015)</f>
        <v>0</v>
      </c>
    </row>
    <row r="537" spans="1:27" ht="14.5">
      <c r="A537" s="2" t="s">
        <v>1293</v>
      </c>
      <c r="B537" s="3">
        <v>42015</v>
      </c>
      <c r="C537" s="2" t="s">
        <v>68</v>
      </c>
      <c r="D537" s="2" t="s">
        <v>69</v>
      </c>
      <c r="E537" s="2" t="s">
        <v>48</v>
      </c>
      <c r="F537" s="2" t="s">
        <v>49</v>
      </c>
      <c r="G537" s="2" t="s">
        <v>58</v>
      </c>
      <c r="H537" s="2" t="s">
        <v>70</v>
      </c>
      <c r="I537" s="2" t="s">
        <v>117</v>
      </c>
      <c r="J537" s="2" t="s">
        <v>35</v>
      </c>
      <c r="K537" s="2" t="s">
        <v>32</v>
      </c>
      <c r="L537" s="2" t="s">
        <v>33</v>
      </c>
      <c r="M537" s="3">
        <v>42023</v>
      </c>
      <c r="N537" s="4">
        <v>3.1570000000000005</v>
      </c>
      <c r="O537" s="4">
        <v>7.524</v>
      </c>
      <c r="P537" s="5">
        <f t="shared" si="40"/>
        <v>1.3832752613240413</v>
      </c>
      <c r="Q537" s="5">
        <v>0.08</v>
      </c>
      <c r="R537" s="6">
        <f t="shared" si="41"/>
        <v>8.1259200000000007</v>
      </c>
      <c r="S537" s="7">
        <v>28</v>
      </c>
      <c r="T537" s="8">
        <f t="shared" si="42"/>
        <v>227.52576000000002</v>
      </c>
      <c r="U537" s="5">
        <v>0.09</v>
      </c>
      <c r="V537" s="9">
        <f t="shared" si="43"/>
        <v>20.477318400000001</v>
      </c>
      <c r="W537" s="4">
        <v>4.47</v>
      </c>
      <c r="X537" s="4">
        <f t="shared" si="44"/>
        <v>211.51844160000002</v>
      </c>
      <c r="Y537" s="58"/>
      <c r="AA537" t="b">
        <f>AND('Sales Filter'!H537= "BOBBY CHAVEZ", YEAR('Sales Filter'!B537 ) = 2015)</f>
        <v>0</v>
      </c>
    </row>
    <row r="538" spans="1:27" ht="14.5">
      <c r="A538" s="2" t="s">
        <v>1294</v>
      </c>
      <c r="B538" s="3">
        <v>42015</v>
      </c>
      <c r="C538" s="2" t="s">
        <v>1282</v>
      </c>
      <c r="D538" s="2" t="s">
        <v>1283</v>
      </c>
      <c r="E538" s="2" t="s">
        <v>48</v>
      </c>
      <c r="F538" s="2" t="s">
        <v>49</v>
      </c>
      <c r="G538" s="2" t="s">
        <v>79</v>
      </c>
      <c r="H538" s="2" t="s">
        <v>50</v>
      </c>
      <c r="I538" s="2" t="s">
        <v>51</v>
      </c>
      <c r="J538" s="2" t="s">
        <v>35</v>
      </c>
      <c r="K538" s="2" t="s">
        <v>36</v>
      </c>
      <c r="L538" s="2" t="s">
        <v>33</v>
      </c>
      <c r="M538" s="3">
        <v>42024</v>
      </c>
      <c r="N538" s="4">
        <v>0.9900000000000001</v>
      </c>
      <c r="O538" s="4">
        <v>2.3100000000000005</v>
      </c>
      <c r="P538" s="5">
        <f t="shared" si="40"/>
        <v>1.3333333333333335</v>
      </c>
      <c r="Q538" s="5">
        <v>0.08</v>
      </c>
      <c r="R538" s="6">
        <f t="shared" si="41"/>
        <v>2.4948000000000006</v>
      </c>
      <c r="S538" s="7">
        <v>36</v>
      </c>
      <c r="T538" s="8">
        <f t="shared" si="42"/>
        <v>89.812800000000024</v>
      </c>
      <c r="U538" s="5">
        <v>0.03</v>
      </c>
      <c r="V538" s="9">
        <f t="shared" si="43"/>
        <v>2.6943840000000008</v>
      </c>
      <c r="W538" s="4">
        <v>0.75</v>
      </c>
      <c r="X538" s="4">
        <f t="shared" si="44"/>
        <v>87.868416000000025</v>
      </c>
      <c r="Y538" s="58"/>
      <c r="AA538" t="b">
        <f>AND('Sales Filter'!H538= "BOBBY CHAVEZ", YEAR('Sales Filter'!B538 ) = 2015)</f>
        <v>0</v>
      </c>
    </row>
    <row r="539" spans="1:27" ht="14.5">
      <c r="A539" s="2" t="s">
        <v>1295</v>
      </c>
      <c r="B539" s="3">
        <v>42016</v>
      </c>
      <c r="C539" s="2" t="s">
        <v>743</v>
      </c>
      <c r="D539" s="2" t="s">
        <v>744</v>
      </c>
      <c r="E539" s="2" t="s">
        <v>27</v>
      </c>
      <c r="F539" s="2" t="s">
        <v>27</v>
      </c>
      <c r="G539" s="2" t="s">
        <v>28</v>
      </c>
      <c r="H539" s="2" t="s">
        <v>242</v>
      </c>
      <c r="I539" s="2" t="s">
        <v>60</v>
      </c>
      <c r="J539" s="2" t="s">
        <v>35</v>
      </c>
      <c r="K539" s="2" t="s">
        <v>54</v>
      </c>
      <c r="L539" s="2" t="s">
        <v>33</v>
      </c>
      <c r="M539" s="3">
        <v>42024</v>
      </c>
      <c r="N539" s="4">
        <v>15.268000000000002</v>
      </c>
      <c r="O539" s="4">
        <v>24.618000000000002</v>
      </c>
      <c r="P539" s="5">
        <f t="shared" si="40"/>
        <v>0.61239193083573473</v>
      </c>
      <c r="Q539" s="5">
        <v>0.08</v>
      </c>
      <c r="R539" s="6">
        <f t="shared" si="41"/>
        <v>26.587440000000004</v>
      </c>
      <c r="S539" s="7">
        <v>41</v>
      </c>
      <c r="T539" s="8">
        <f t="shared" si="42"/>
        <v>1090.0850400000002</v>
      </c>
      <c r="U539" s="5">
        <v>0.08</v>
      </c>
      <c r="V539" s="9">
        <f t="shared" si="43"/>
        <v>87.20680320000001</v>
      </c>
      <c r="W539" s="4">
        <v>15.15</v>
      </c>
      <c r="X539" s="4">
        <f t="shared" si="44"/>
        <v>1018.0282368000002</v>
      </c>
      <c r="Y539" s="58"/>
      <c r="AA539" t="b">
        <f>AND('Sales Filter'!H539= "BOBBY CHAVEZ", YEAR('Sales Filter'!B539 ) = 2015)</f>
        <v>1</v>
      </c>
    </row>
    <row r="540" spans="1:27" ht="14.5">
      <c r="A540" s="2" t="s">
        <v>1296</v>
      </c>
      <c r="B540" s="3">
        <v>42017</v>
      </c>
      <c r="C540" s="2" t="s">
        <v>1297</v>
      </c>
      <c r="D540" s="2" t="s">
        <v>1298</v>
      </c>
      <c r="E540" s="2" t="s">
        <v>48</v>
      </c>
      <c r="F540" s="2" t="s">
        <v>49</v>
      </c>
      <c r="G540" s="2" t="s">
        <v>28</v>
      </c>
      <c r="H540" s="2" t="s">
        <v>50</v>
      </c>
      <c r="I540" s="2" t="s">
        <v>60</v>
      </c>
      <c r="J540" s="2" t="s">
        <v>35</v>
      </c>
      <c r="K540" s="2" t="s">
        <v>54</v>
      </c>
      <c r="L540" s="2" t="s">
        <v>33</v>
      </c>
      <c r="M540" s="3">
        <v>42026</v>
      </c>
      <c r="N540" s="4">
        <v>2.0240000000000005</v>
      </c>
      <c r="O540" s="4">
        <v>3.1680000000000001</v>
      </c>
      <c r="P540" s="5">
        <f t="shared" si="40"/>
        <v>0.56521739130434756</v>
      </c>
      <c r="Q540" s="5">
        <v>0.08</v>
      </c>
      <c r="R540" s="6">
        <f t="shared" si="41"/>
        <v>3.4214400000000005</v>
      </c>
      <c r="S540" s="7">
        <v>29</v>
      </c>
      <c r="T540" s="8">
        <f t="shared" si="42"/>
        <v>99.221760000000017</v>
      </c>
      <c r="U540" s="5">
        <v>6.9999999999999993E-2</v>
      </c>
      <c r="V540" s="9">
        <f t="shared" si="43"/>
        <v>6.9455232000000002</v>
      </c>
      <c r="W540" s="4">
        <v>1.04</v>
      </c>
      <c r="X540" s="4">
        <f t="shared" si="44"/>
        <v>93.316236800000027</v>
      </c>
      <c r="Y540" s="58"/>
      <c r="AA540" t="b">
        <f>AND('Sales Filter'!H540= "BOBBY CHAVEZ", YEAR('Sales Filter'!B540 ) = 2015)</f>
        <v>0</v>
      </c>
    </row>
    <row r="541" spans="1:27" ht="14.5">
      <c r="A541" s="2" t="s">
        <v>1299</v>
      </c>
      <c r="B541" s="3">
        <v>42018</v>
      </c>
      <c r="C541" s="2" t="s">
        <v>1060</v>
      </c>
      <c r="D541" s="2" t="s">
        <v>1061</v>
      </c>
      <c r="E541" s="2" t="s">
        <v>48</v>
      </c>
      <c r="F541" s="2" t="s">
        <v>49</v>
      </c>
      <c r="G541" s="2" t="s">
        <v>28</v>
      </c>
      <c r="H541" s="2" t="s">
        <v>70</v>
      </c>
      <c r="I541" s="2" t="s">
        <v>117</v>
      </c>
      <c r="J541" s="2" t="s">
        <v>31</v>
      </c>
      <c r="K541" s="2" t="s">
        <v>118</v>
      </c>
      <c r="L541" s="2" t="s">
        <v>119</v>
      </c>
      <c r="M541" s="3">
        <v>42026</v>
      </c>
      <c r="N541" s="4">
        <v>347.17100000000005</v>
      </c>
      <c r="O541" s="4">
        <v>551.06700000000012</v>
      </c>
      <c r="P541" s="5">
        <f t="shared" si="40"/>
        <v>0.58730711954627557</v>
      </c>
      <c r="Q541" s="5">
        <v>0.08</v>
      </c>
      <c r="R541" s="6">
        <f t="shared" si="41"/>
        <v>595.15236000000016</v>
      </c>
      <c r="S541" s="7">
        <v>39</v>
      </c>
      <c r="T541" s="8">
        <f t="shared" si="42"/>
        <v>23210.942040000005</v>
      </c>
      <c r="U541" s="5">
        <v>0.01</v>
      </c>
      <c r="V541" s="9">
        <f t="shared" si="43"/>
        <v>232.10942040000006</v>
      </c>
      <c r="W541" s="4">
        <v>69.349999999999994</v>
      </c>
      <c r="X541" s="4">
        <f t="shared" si="44"/>
        <v>23048.182619600004</v>
      </c>
      <c r="Y541" s="58"/>
      <c r="AA541" t="b">
        <f>AND('Sales Filter'!H541= "BOBBY CHAVEZ", YEAR('Sales Filter'!B541 ) = 2015)</f>
        <v>0</v>
      </c>
    </row>
    <row r="542" spans="1:27" ht="14.5">
      <c r="A542" s="2" t="s">
        <v>1300</v>
      </c>
      <c r="B542" s="3">
        <v>42019</v>
      </c>
      <c r="C542" s="2" t="s">
        <v>279</v>
      </c>
      <c r="D542" s="2" t="s">
        <v>280</v>
      </c>
      <c r="E542" s="2" t="s">
        <v>27</v>
      </c>
      <c r="F542" s="2" t="s">
        <v>27</v>
      </c>
      <c r="G542" s="2" t="s">
        <v>79</v>
      </c>
      <c r="H542" s="2" t="s">
        <v>281</v>
      </c>
      <c r="I542" s="2" t="s">
        <v>117</v>
      </c>
      <c r="J542" s="2" t="s">
        <v>31</v>
      </c>
      <c r="K542" s="2" t="s">
        <v>32</v>
      </c>
      <c r="L542" s="2" t="s">
        <v>33</v>
      </c>
      <c r="M542" s="3">
        <v>42027</v>
      </c>
      <c r="N542" s="4">
        <v>2.0570000000000004</v>
      </c>
      <c r="O542" s="4">
        <v>8.9320000000000004</v>
      </c>
      <c r="P542" s="5">
        <f t="shared" si="40"/>
        <v>3.3422459893048124</v>
      </c>
      <c r="Q542" s="5">
        <v>0.08</v>
      </c>
      <c r="R542" s="6">
        <f t="shared" si="41"/>
        <v>9.6465600000000009</v>
      </c>
      <c r="S542" s="7">
        <v>49</v>
      </c>
      <c r="T542" s="8">
        <f t="shared" si="42"/>
        <v>472.68144000000007</v>
      </c>
      <c r="U542" s="5">
        <v>0.08</v>
      </c>
      <c r="V542" s="9">
        <f t="shared" si="43"/>
        <v>37.81451520000001</v>
      </c>
      <c r="W542" s="4">
        <v>2.88</v>
      </c>
      <c r="X542" s="4">
        <f t="shared" si="44"/>
        <v>437.74692480000004</v>
      </c>
      <c r="Y542" s="58"/>
      <c r="AA542" t="b">
        <f>AND('Sales Filter'!H542= "BOBBY CHAVEZ", YEAR('Sales Filter'!B542 ) = 2015)</f>
        <v>0</v>
      </c>
    </row>
    <row r="543" spans="1:27" ht="14.5">
      <c r="A543" s="2" t="s">
        <v>1301</v>
      </c>
      <c r="B543" s="3">
        <v>42019</v>
      </c>
      <c r="C543" s="2" t="s">
        <v>1302</v>
      </c>
      <c r="D543" s="2" t="s">
        <v>1303</v>
      </c>
      <c r="E543" s="2" t="s">
        <v>27</v>
      </c>
      <c r="F543" s="2" t="s">
        <v>27</v>
      </c>
      <c r="G543" s="2" t="s">
        <v>79</v>
      </c>
      <c r="H543" s="2" t="s">
        <v>112</v>
      </c>
      <c r="I543" s="2" t="s">
        <v>30</v>
      </c>
      <c r="J543" s="2" t="s">
        <v>35</v>
      </c>
      <c r="K543" s="2" t="s">
        <v>54</v>
      </c>
      <c r="L543" s="2" t="s">
        <v>43</v>
      </c>
      <c r="M543" s="3">
        <v>42028</v>
      </c>
      <c r="N543" s="4">
        <v>109.32900000000001</v>
      </c>
      <c r="O543" s="4">
        <v>179.22300000000001</v>
      </c>
      <c r="P543" s="5">
        <f t="shared" si="40"/>
        <v>0.63929972834289162</v>
      </c>
      <c r="Q543" s="5">
        <v>0.08</v>
      </c>
      <c r="R543" s="6">
        <f t="shared" si="41"/>
        <v>193.56084000000001</v>
      </c>
      <c r="S543" s="7">
        <v>50</v>
      </c>
      <c r="T543" s="8">
        <f t="shared" si="42"/>
        <v>9678.0420000000013</v>
      </c>
      <c r="U543" s="5">
        <v>0.05</v>
      </c>
      <c r="V543" s="9">
        <f t="shared" si="43"/>
        <v>483.90210000000008</v>
      </c>
      <c r="W543" s="4">
        <v>20.04</v>
      </c>
      <c r="X543" s="4">
        <f t="shared" si="44"/>
        <v>9214.1799000000028</v>
      </c>
      <c r="Y543" s="58"/>
      <c r="AA543" t="b">
        <f>AND('Sales Filter'!H543= "BOBBY CHAVEZ", YEAR('Sales Filter'!B543 ) = 2015)</f>
        <v>0</v>
      </c>
    </row>
    <row r="544" spans="1:27" ht="14.5">
      <c r="A544" s="2" t="s">
        <v>1304</v>
      </c>
      <c r="B544" s="3">
        <v>42023</v>
      </c>
      <c r="C544" s="2" t="s">
        <v>1305</v>
      </c>
      <c r="D544" s="2" t="s">
        <v>1306</v>
      </c>
      <c r="E544" s="2" t="s">
        <v>27</v>
      </c>
      <c r="F544" s="2" t="s">
        <v>27</v>
      </c>
      <c r="G544" s="2" t="s">
        <v>40</v>
      </c>
      <c r="H544" s="2" t="s">
        <v>89</v>
      </c>
      <c r="I544" s="2" t="s">
        <v>117</v>
      </c>
      <c r="J544" s="2" t="s">
        <v>35</v>
      </c>
      <c r="K544" s="2" t="s">
        <v>54</v>
      </c>
      <c r="L544" s="2" t="s">
        <v>33</v>
      </c>
      <c r="M544" s="3">
        <v>42032</v>
      </c>
      <c r="N544" s="4">
        <v>2.4750000000000001</v>
      </c>
      <c r="O544" s="4">
        <v>4.0590000000000002</v>
      </c>
      <c r="P544" s="5">
        <f t="shared" si="40"/>
        <v>0.64</v>
      </c>
      <c r="Q544" s="5">
        <v>0.08</v>
      </c>
      <c r="R544" s="6">
        <f t="shared" si="41"/>
        <v>4.3837200000000003</v>
      </c>
      <c r="S544" s="7">
        <v>15</v>
      </c>
      <c r="T544" s="8">
        <f t="shared" si="42"/>
        <v>65.755800000000008</v>
      </c>
      <c r="U544" s="5">
        <v>6.0000000000000005E-2</v>
      </c>
      <c r="V544" s="9">
        <f t="shared" si="43"/>
        <v>3.945348000000001</v>
      </c>
      <c r="W544" s="4">
        <v>2.5499999999999998</v>
      </c>
      <c r="X544" s="4">
        <f t="shared" si="44"/>
        <v>64.360452000000009</v>
      </c>
      <c r="Y544" s="58"/>
      <c r="AA544" t="b">
        <f>AND('Sales Filter'!H544= "BOBBY CHAVEZ", YEAR('Sales Filter'!B544 ) = 2015)</f>
        <v>0</v>
      </c>
    </row>
    <row r="545" spans="1:27" ht="14.5">
      <c r="A545" s="2" t="s">
        <v>1307</v>
      </c>
      <c r="B545" s="3">
        <v>42025</v>
      </c>
      <c r="C545" s="2" t="s">
        <v>56</v>
      </c>
      <c r="D545" s="2" t="s">
        <v>57</v>
      </c>
      <c r="E545" s="2" t="s">
        <v>27</v>
      </c>
      <c r="F545" s="2" t="s">
        <v>27</v>
      </c>
      <c r="G545" s="2" t="s">
        <v>58</v>
      </c>
      <c r="H545" s="2" t="s">
        <v>59</v>
      </c>
      <c r="I545" s="2" t="s">
        <v>51</v>
      </c>
      <c r="J545" s="2" t="s">
        <v>35</v>
      </c>
      <c r="K545" s="2" t="s">
        <v>36</v>
      </c>
      <c r="L545" s="2" t="s">
        <v>33</v>
      </c>
      <c r="M545" s="3">
        <v>42034</v>
      </c>
      <c r="N545" s="4">
        <v>2.6510000000000002</v>
      </c>
      <c r="O545" s="4">
        <v>4.0810000000000004</v>
      </c>
      <c r="P545" s="5">
        <f t="shared" si="40"/>
        <v>0.53941908713692943</v>
      </c>
      <c r="Q545" s="5">
        <v>0.08</v>
      </c>
      <c r="R545" s="6">
        <f t="shared" si="41"/>
        <v>4.4074800000000005</v>
      </c>
      <c r="S545" s="7">
        <v>16</v>
      </c>
      <c r="T545" s="8">
        <f t="shared" si="42"/>
        <v>70.519680000000008</v>
      </c>
      <c r="U545" s="5">
        <v>9.9999999999999992E-2</v>
      </c>
      <c r="V545" s="9">
        <f t="shared" si="43"/>
        <v>7.0519680000000005</v>
      </c>
      <c r="W545" s="4">
        <v>1.98</v>
      </c>
      <c r="X545" s="4">
        <f t="shared" si="44"/>
        <v>65.44771200000001</v>
      </c>
      <c r="Y545" s="58"/>
      <c r="AA545" t="b">
        <f>AND('Sales Filter'!H545= "BOBBY CHAVEZ", YEAR('Sales Filter'!B545 ) = 2015)</f>
        <v>0</v>
      </c>
    </row>
    <row r="546" spans="1:27" ht="14.5">
      <c r="A546" s="2" t="s">
        <v>1308</v>
      </c>
      <c r="B546" s="3">
        <v>42028</v>
      </c>
      <c r="C546" s="2" t="s">
        <v>671</v>
      </c>
      <c r="D546" s="2" t="s">
        <v>672</v>
      </c>
      <c r="E546" s="2" t="s">
        <v>27</v>
      </c>
      <c r="F546" s="2" t="s">
        <v>27</v>
      </c>
      <c r="G546" s="2" t="s">
        <v>58</v>
      </c>
      <c r="H546" s="2" t="s">
        <v>41</v>
      </c>
      <c r="I546" s="2" t="s">
        <v>51</v>
      </c>
      <c r="J546" s="2" t="s">
        <v>35</v>
      </c>
      <c r="K546" s="2" t="s">
        <v>36</v>
      </c>
      <c r="L546" s="2" t="s">
        <v>33</v>
      </c>
      <c r="M546" s="3">
        <v>42037</v>
      </c>
      <c r="N546" s="4">
        <v>0.78100000000000003</v>
      </c>
      <c r="O546" s="4">
        <v>1.254</v>
      </c>
      <c r="P546" s="5">
        <f t="shared" si="40"/>
        <v>0.60563380281690138</v>
      </c>
      <c r="Q546" s="5">
        <v>0.08</v>
      </c>
      <c r="R546" s="6">
        <f t="shared" si="41"/>
        <v>1.3543200000000002</v>
      </c>
      <c r="S546" s="7">
        <v>44</v>
      </c>
      <c r="T546" s="8">
        <f t="shared" si="42"/>
        <v>59.590080000000007</v>
      </c>
      <c r="U546" s="5">
        <v>6.9999999999999993E-2</v>
      </c>
      <c r="V546" s="9">
        <f t="shared" si="43"/>
        <v>4.1713056000000002</v>
      </c>
      <c r="W546" s="4">
        <v>0.75</v>
      </c>
      <c r="X546" s="4">
        <f t="shared" si="44"/>
        <v>56.168774400000004</v>
      </c>
      <c r="Y546" s="58"/>
      <c r="AA546" t="b">
        <f>AND('Sales Filter'!H546= "BOBBY CHAVEZ", YEAR('Sales Filter'!B546 ) = 2015)</f>
        <v>0</v>
      </c>
    </row>
    <row r="547" spans="1:27" ht="14.5">
      <c r="A547" s="2" t="s">
        <v>1309</v>
      </c>
      <c r="B547" s="3">
        <v>42030</v>
      </c>
      <c r="C547" s="2" t="s">
        <v>727</v>
      </c>
      <c r="D547" s="2" t="s">
        <v>728</v>
      </c>
      <c r="E547" s="2" t="s">
        <v>27</v>
      </c>
      <c r="F547" s="2" t="s">
        <v>27</v>
      </c>
      <c r="G547" s="2" t="s">
        <v>40</v>
      </c>
      <c r="H547" s="2" t="s">
        <v>233</v>
      </c>
      <c r="I547" s="2" t="s">
        <v>30</v>
      </c>
      <c r="J547" s="2" t="s">
        <v>35</v>
      </c>
      <c r="K547" s="2" t="s">
        <v>54</v>
      </c>
      <c r="L547" s="2" t="s">
        <v>33</v>
      </c>
      <c r="M547" s="3">
        <v>42038</v>
      </c>
      <c r="N547" s="4">
        <v>2.5190000000000001</v>
      </c>
      <c r="O547" s="4">
        <v>4.0590000000000002</v>
      </c>
      <c r="P547" s="5">
        <f t="shared" si="40"/>
        <v>0.611353711790393</v>
      </c>
      <c r="Q547" s="5">
        <v>0.08</v>
      </c>
      <c r="R547" s="6">
        <f t="shared" si="41"/>
        <v>4.3837200000000003</v>
      </c>
      <c r="S547" s="7">
        <v>6</v>
      </c>
      <c r="T547" s="8">
        <f t="shared" si="42"/>
        <v>26.302320000000002</v>
      </c>
      <c r="U547" s="5">
        <v>0.02</v>
      </c>
      <c r="V547" s="9">
        <f t="shared" si="43"/>
        <v>0.52604640000000003</v>
      </c>
      <c r="W547" s="4">
        <v>0.55000000000000004</v>
      </c>
      <c r="X547" s="4">
        <f t="shared" si="44"/>
        <v>26.326273600000004</v>
      </c>
      <c r="Y547" s="58"/>
      <c r="AA547" t="b">
        <f>AND('Sales Filter'!H547= "BOBBY CHAVEZ", YEAR('Sales Filter'!B547 ) = 2015)</f>
        <v>0</v>
      </c>
    </row>
    <row r="548" spans="1:27" ht="14.5">
      <c r="A548" s="2" t="s">
        <v>1310</v>
      </c>
      <c r="B548" s="3">
        <v>42032</v>
      </c>
      <c r="C548" s="2" t="s">
        <v>528</v>
      </c>
      <c r="D548" s="2" t="s">
        <v>529</v>
      </c>
      <c r="E548" s="2" t="s">
        <v>27</v>
      </c>
      <c r="F548" s="2" t="s">
        <v>27</v>
      </c>
      <c r="G548" s="2" t="s">
        <v>28</v>
      </c>
      <c r="H548" s="2" t="s">
        <v>233</v>
      </c>
      <c r="I548" s="2" t="s">
        <v>51</v>
      </c>
      <c r="J548" s="2" t="s">
        <v>31</v>
      </c>
      <c r="K548" s="2" t="s">
        <v>54</v>
      </c>
      <c r="L548" s="2" t="s">
        <v>33</v>
      </c>
      <c r="M548" s="3">
        <v>42040</v>
      </c>
      <c r="N548" s="4">
        <v>35.222000000000008</v>
      </c>
      <c r="O548" s="4">
        <v>167.72800000000001</v>
      </c>
      <c r="P548" s="5">
        <f t="shared" si="40"/>
        <v>3.7620237351655206</v>
      </c>
      <c r="Q548" s="5">
        <v>0.08</v>
      </c>
      <c r="R548" s="6">
        <f t="shared" si="41"/>
        <v>181.14624000000003</v>
      </c>
      <c r="S548" s="7">
        <v>23</v>
      </c>
      <c r="T548" s="8">
        <f t="shared" si="42"/>
        <v>4166.3635200000008</v>
      </c>
      <c r="U548" s="5">
        <v>0.04</v>
      </c>
      <c r="V548" s="9">
        <f t="shared" si="43"/>
        <v>166.65454080000004</v>
      </c>
      <c r="W548" s="4">
        <v>4.05</v>
      </c>
      <c r="X548" s="4">
        <f t="shared" si="44"/>
        <v>4003.7589792000008</v>
      </c>
      <c r="Y548" s="58"/>
      <c r="AA548" t="b">
        <f>AND('Sales Filter'!H548= "BOBBY CHAVEZ", YEAR('Sales Filter'!B548 ) = 2015)</f>
        <v>0</v>
      </c>
    </row>
    <row r="549" spans="1:27" ht="14.5">
      <c r="A549" s="2" t="s">
        <v>1311</v>
      </c>
      <c r="B549" s="3">
        <v>42033</v>
      </c>
      <c r="C549" s="2" t="s">
        <v>896</v>
      </c>
      <c r="D549" s="2" t="s">
        <v>897</v>
      </c>
      <c r="E549" s="2" t="s">
        <v>27</v>
      </c>
      <c r="F549" s="2" t="s">
        <v>27</v>
      </c>
      <c r="G549" s="2" t="s">
        <v>28</v>
      </c>
      <c r="H549" s="2" t="s">
        <v>242</v>
      </c>
      <c r="I549" s="2" t="s">
        <v>117</v>
      </c>
      <c r="J549" s="2" t="s">
        <v>31</v>
      </c>
      <c r="K549" s="2" t="s">
        <v>118</v>
      </c>
      <c r="L549" s="2" t="s">
        <v>119</v>
      </c>
      <c r="M549" s="3">
        <v>42042</v>
      </c>
      <c r="N549" s="4">
        <v>306.88900000000001</v>
      </c>
      <c r="O549" s="4">
        <v>494.98900000000003</v>
      </c>
      <c r="P549" s="5">
        <f t="shared" si="40"/>
        <v>0.61292519445141413</v>
      </c>
      <c r="Q549" s="5">
        <v>0.08</v>
      </c>
      <c r="R549" s="6">
        <f t="shared" si="41"/>
        <v>534.58812000000012</v>
      </c>
      <c r="S549" s="7">
        <v>27</v>
      </c>
      <c r="T549" s="8">
        <f t="shared" si="42"/>
        <v>14433.879240000004</v>
      </c>
      <c r="U549" s="5">
        <v>0.02</v>
      </c>
      <c r="V549" s="9">
        <f t="shared" si="43"/>
        <v>288.67758480000009</v>
      </c>
      <c r="W549" s="4">
        <v>49.05</v>
      </c>
      <c r="X549" s="4">
        <f t="shared" si="44"/>
        <v>14194.251655200003</v>
      </c>
      <c r="Y549" s="58"/>
      <c r="AA549" t="b">
        <f>AND('Sales Filter'!H549= "BOBBY CHAVEZ", YEAR('Sales Filter'!B549 ) = 2015)</f>
        <v>1</v>
      </c>
    </row>
    <row r="550" spans="1:27" ht="14.5">
      <c r="A550" s="2" t="s">
        <v>1312</v>
      </c>
      <c r="B550" s="3">
        <v>42034</v>
      </c>
      <c r="C550" s="2" t="s">
        <v>1313</v>
      </c>
      <c r="D550" s="2" t="s">
        <v>1314</v>
      </c>
      <c r="E550" s="2" t="s">
        <v>27</v>
      </c>
      <c r="F550" s="2" t="s">
        <v>27</v>
      </c>
      <c r="G550" s="2" t="s">
        <v>79</v>
      </c>
      <c r="H550" s="2" t="s">
        <v>242</v>
      </c>
      <c r="I550" s="2" t="s">
        <v>117</v>
      </c>
      <c r="J550" s="2" t="s">
        <v>196</v>
      </c>
      <c r="K550" s="2" t="s">
        <v>94</v>
      </c>
      <c r="L550" s="2" t="s">
        <v>33</v>
      </c>
      <c r="M550" s="3">
        <v>42043</v>
      </c>
      <c r="N550" s="4">
        <v>61.776000000000003</v>
      </c>
      <c r="O550" s="4">
        <v>150.678</v>
      </c>
      <c r="P550" s="5">
        <f t="shared" si="40"/>
        <v>1.4391025641025639</v>
      </c>
      <c r="Q550" s="5">
        <v>0.08</v>
      </c>
      <c r="R550" s="6">
        <f t="shared" si="41"/>
        <v>162.73224000000002</v>
      </c>
      <c r="S550" s="7">
        <v>4</v>
      </c>
      <c r="T550" s="8">
        <f t="shared" si="42"/>
        <v>650.92896000000007</v>
      </c>
      <c r="U550" s="5">
        <v>0.09</v>
      </c>
      <c r="V550" s="9">
        <f t="shared" si="43"/>
        <v>58.583606400000008</v>
      </c>
      <c r="W550" s="4">
        <v>24.54</v>
      </c>
      <c r="X550" s="4">
        <f t="shared" si="44"/>
        <v>616.88535360000003</v>
      </c>
      <c r="Y550" s="58"/>
      <c r="AA550" t="b">
        <f>AND('Sales Filter'!H550= "BOBBY CHAVEZ", YEAR('Sales Filter'!B550 ) = 2015)</f>
        <v>1</v>
      </c>
    </row>
    <row r="551" spans="1:27" ht="14.5">
      <c r="A551" s="2" t="s">
        <v>1315</v>
      </c>
      <c r="B551" s="3">
        <v>42034</v>
      </c>
      <c r="C551" s="2" t="s">
        <v>106</v>
      </c>
      <c r="D551" s="2" t="s">
        <v>107</v>
      </c>
      <c r="E551" s="2" t="s">
        <v>27</v>
      </c>
      <c r="F551" s="2" t="s">
        <v>27</v>
      </c>
      <c r="G551" s="2" t="s">
        <v>58</v>
      </c>
      <c r="H551" s="2" t="s">
        <v>41</v>
      </c>
      <c r="I551" s="2" t="s">
        <v>60</v>
      </c>
      <c r="J551" s="2" t="s">
        <v>35</v>
      </c>
      <c r="K551" s="2" t="s">
        <v>54</v>
      </c>
      <c r="L551" s="2" t="s">
        <v>33</v>
      </c>
      <c r="M551" s="3">
        <v>42043</v>
      </c>
      <c r="N551" s="4">
        <v>20.218</v>
      </c>
      <c r="O551" s="4">
        <v>32.087000000000003</v>
      </c>
      <c r="P551" s="5">
        <f t="shared" si="40"/>
        <v>0.58705114254624613</v>
      </c>
      <c r="Q551" s="5">
        <v>0.08</v>
      </c>
      <c r="R551" s="6">
        <f t="shared" si="41"/>
        <v>34.653960000000005</v>
      </c>
      <c r="S551" s="7">
        <v>45</v>
      </c>
      <c r="T551" s="8">
        <f t="shared" si="42"/>
        <v>1559.4282000000003</v>
      </c>
      <c r="U551" s="5">
        <v>6.0000000000000005E-2</v>
      </c>
      <c r="V551" s="9">
        <f t="shared" si="43"/>
        <v>93.565692000000027</v>
      </c>
      <c r="W551" s="4">
        <v>6.3199999999999994</v>
      </c>
      <c r="X551" s="4">
        <f t="shared" si="44"/>
        <v>1472.1825080000001</v>
      </c>
      <c r="Y551" s="58"/>
      <c r="AA551" t="b">
        <f>AND('Sales Filter'!H551= "BOBBY CHAVEZ", YEAR('Sales Filter'!B551 ) = 2015)</f>
        <v>0</v>
      </c>
    </row>
    <row r="552" spans="1:27" ht="14.5">
      <c r="A552" s="2" t="s">
        <v>1316</v>
      </c>
      <c r="B552" s="3">
        <v>42035</v>
      </c>
      <c r="C552" s="2" t="s">
        <v>1317</v>
      </c>
      <c r="D552" s="2" t="s">
        <v>1318</v>
      </c>
      <c r="E552" s="2" t="s">
        <v>27</v>
      </c>
      <c r="F552" s="2" t="s">
        <v>27</v>
      </c>
      <c r="G552" s="2" t="s">
        <v>28</v>
      </c>
      <c r="H552" s="2" t="s">
        <v>242</v>
      </c>
      <c r="I552" s="2" t="s">
        <v>60</v>
      </c>
      <c r="J552" s="2" t="s">
        <v>31</v>
      </c>
      <c r="K552" s="2" t="s">
        <v>118</v>
      </c>
      <c r="L552" s="2" t="s">
        <v>119</v>
      </c>
      <c r="M552" s="3">
        <v>42043</v>
      </c>
      <c r="N552" s="4">
        <v>306.88900000000001</v>
      </c>
      <c r="O552" s="4">
        <v>494.98900000000003</v>
      </c>
      <c r="P552" s="5">
        <f t="shared" si="40"/>
        <v>0.61292519445141413</v>
      </c>
      <c r="Q552" s="5">
        <v>0.08</v>
      </c>
      <c r="R552" s="6">
        <f t="shared" si="41"/>
        <v>534.58812000000012</v>
      </c>
      <c r="S552" s="7">
        <v>18</v>
      </c>
      <c r="T552" s="8">
        <f t="shared" si="42"/>
        <v>9622.5861600000026</v>
      </c>
      <c r="U552" s="5">
        <v>9.9999999999999992E-2</v>
      </c>
      <c r="V552" s="9">
        <f t="shared" si="43"/>
        <v>962.25861600000019</v>
      </c>
      <c r="W552" s="4">
        <v>49.05</v>
      </c>
      <c r="X552" s="4">
        <f t="shared" si="44"/>
        <v>8709.3775440000009</v>
      </c>
      <c r="Y552" s="58"/>
      <c r="AA552" t="b">
        <f>AND('Sales Filter'!H552= "BOBBY CHAVEZ", YEAR('Sales Filter'!B552 ) = 2015)</f>
        <v>1</v>
      </c>
    </row>
    <row r="553" spans="1:27" ht="14.5">
      <c r="A553" s="2" t="s">
        <v>1319</v>
      </c>
      <c r="B553" s="3">
        <v>42036</v>
      </c>
      <c r="C553" s="2" t="s">
        <v>1320</v>
      </c>
      <c r="D553" s="2" t="s">
        <v>1321</v>
      </c>
      <c r="E553" s="2" t="s">
        <v>27</v>
      </c>
      <c r="F553" s="2" t="s">
        <v>27</v>
      </c>
      <c r="G553" s="2" t="s">
        <v>40</v>
      </c>
      <c r="H553" s="2" t="s">
        <v>281</v>
      </c>
      <c r="I553" s="2" t="s">
        <v>117</v>
      </c>
      <c r="J553" s="2" t="s">
        <v>31</v>
      </c>
      <c r="K553" s="2" t="s">
        <v>52</v>
      </c>
      <c r="L553" s="2" t="s">
        <v>33</v>
      </c>
      <c r="M553" s="3">
        <v>42046</v>
      </c>
      <c r="N553" s="4">
        <v>9.7020000000000017</v>
      </c>
      <c r="O553" s="4">
        <v>23.088999999999999</v>
      </c>
      <c r="P553" s="5">
        <f t="shared" si="40"/>
        <v>1.3798185941043077</v>
      </c>
      <c r="Q553" s="5">
        <v>0.08</v>
      </c>
      <c r="R553" s="6">
        <f t="shared" si="41"/>
        <v>24.936119999999999</v>
      </c>
      <c r="S553" s="7">
        <v>25</v>
      </c>
      <c r="T553" s="8">
        <f t="shared" si="42"/>
        <v>623.40300000000002</v>
      </c>
      <c r="U553" s="5">
        <v>0.11</v>
      </c>
      <c r="V553" s="9">
        <f t="shared" si="43"/>
        <v>68.574330000000003</v>
      </c>
      <c r="W553" s="4">
        <v>4.8599999999999994</v>
      </c>
      <c r="X553" s="4">
        <f t="shared" si="44"/>
        <v>559.68867</v>
      </c>
      <c r="Y553" s="58"/>
      <c r="AA553" t="b">
        <f>AND('Sales Filter'!H553= "BOBBY CHAVEZ", YEAR('Sales Filter'!B553 ) = 2015)</f>
        <v>0</v>
      </c>
    </row>
    <row r="554" spans="1:27" ht="14.5">
      <c r="A554" s="2" t="s">
        <v>1322</v>
      </c>
      <c r="B554" s="3">
        <v>42036</v>
      </c>
      <c r="C554" s="2" t="s">
        <v>1323</v>
      </c>
      <c r="D554" s="2" t="s">
        <v>1324</v>
      </c>
      <c r="E554" s="2" t="s">
        <v>27</v>
      </c>
      <c r="F554" s="2" t="s">
        <v>27</v>
      </c>
      <c r="G554" s="2" t="s">
        <v>79</v>
      </c>
      <c r="H554" s="2" t="s">
        <v>281</v>
      </c>
      <c r="I554" s="2" t="s">
        <v>30</v>
      </c>
      <c r="J554" s="2" t="s">
        <v>35</v>
      </c>
      <c r="K554" s="2" t="s">
        <v>36</v>
      </c>
      <c r="L554" s="2" t="s">
        <v>43</v>
      </c>
      <c r="M554" s="3">
        <v>42043</v>
      </c>
      <c r="N554" s="4">
        <v>1.9360000000000002</v>
      </c>
      <c r="O554" s="4">
        <v>3.718</v>
      </c>
      <c r="P554" s="5">
        <f t="shared" si="40"/>
        <v>0.9204545454545453</v>
      </c>
      <c r="Q554" s="5">
        <v>0.08</v>
      </c>
      <c r="R554" s="6">
        <f t="shared" si="41"/>
        <v>4.0154399999999999</v>
      </c>
      <c r="S554" s="7">
        <v>7</v>
      </c>
      <c r="T554" s="8">
        <f t="shared" si="42"/>
        <v>28.108080000000001</v>
      </c>
      <c r="U554" s="5">
        <v>0.09</v>
      </c>
      <c r="V554" s="9">
        <f t="shared" si="43"/>
        <v>2.5297272</v>
      </c>
      <c r="W554" s="4">
        <v>0.9</v>
      </c>
      <c r="X554" s="4">
        <f t="shared" si="44"/>
        <v>26.4783528</v>
      </c>
      <c r="Y554" s="58"/>
      <c r="AA554" t="b">
        <f>AND('Sales Filter'!H554= "BOBBY CHAVEZ", YEAR('Sales Filter'!B554 ) = 2015)</f>
        <v>0</v>
      </c>
    </row>
    <row r="555" spans="1:27" ht="14.5">
      <c r="A555" s="2" t="s">
        <v>1325</v>
      </c>
      <c r="B555" s="3">
        <v>42036</v>
      </c>
      <c r="C555" s="2" t="s">
        <v>1326</v>
      </c>
      <c r="D555" s="2" t="s">
        <v>1327</v>
      </c>
      <c r="E555" s="2" t="s">
        <v>27</v>
      </c>
      <c r="F555" s="2" t="s">
        <v>27</v>
      </c>
      <c r="G555" s="2" t="s">
        <v>28</v>
      </c>
      <c r="H555" s="2" t="s">
        <v>89</v>
      </c>
      <c r="I555" s="2" t="s">
        <v>42</v>
      </c>
      <c r="J555" s="2" t="s">
        <v>35</v>
      </c>
      <c r="K555" s="2" t="s">
        <v>32</v>
      </c>
      <c r="L555" s="2" t="s">
        <v>33</v>
      </c>
      <c r="M555" s="3">
        <v>42070</v>
      </c>
      <c r="N555" s="4">
        <v>5.2690000000000001</v>
      </c>
      <c r="O555" s="4">
        <v>13.167000000000002</v>
      </c>
      <c r="P555" s="5">
        <f t="shared" si="40"/>
        <v>1.4989561586638833</v>
      </c>
      <c r="Q555" s="5">
        <v>0.08</v>
      </c>
      <c r="R555" s="6">
        <f t="shared" si="41"/>
        <v>14.220360000000003</v>
      </c>
      <c r="S555" s="7">
        <v>19</v>
      </c>
      <c r="T555" s="8">
        <f t="shared" si="42"/>
        <v>270.18684000000007</v>
      </c>
      <c r="U555" s="5">
        <v>0.04</v>
      </c>
      <c r="V555" s="9">
        <f t="shared" si="43"/>
        <v>10.807473600000003</v>
      </c>
      <c r="W555" s="4">
        <v>5.8599999999999994</v>
      </c>
      <c r="X555" s="4">
        <f t="shared" si="44"/>
        <v>265.23936640000011</v>
      </c>
      <c r="Y555" s="58"/>
      <c r="AA555" t="b">
        <f>AND('Sales Filter'!H555= "BOBBY CHAVEZ", YEAR('Sales Filter'!B555 ) = 2015)</f>
        <v>0</v>
      </c>
    </row>
    <row r="556" spans="1:27" ht="14.5">
      <c r="A556" s="2" t="s">
        <v>1328</v>
      </c>
      <c r="B556" s="3">
        <v>42037</v>
      </c>
      <c r="C556" s="2" t="s">
        <v>379</v>
      </c>
      <c r="D556" s="2" t="s">
        <v>380</v>
      </c>
      <c r="E556" s="2" t="s">
        <v>27</v>
      </c>
      <c r="F556" s="2" t="s">
        <v>27</v>
      </c>
      <c r="G556" s="2" t="s">
        <v>79</v>
      </c>
      <c r="H556" s="2" t="s">
        <v>29</v>
      </c>
      <c r="I556" s="2" t="s">
        <v>30</v>
      </c>
      <c r="J556" s="2" t="s">
        <v>35</v>
      </c>
      <c r="K556" s="2" t="s">
        <v>36</v>
      </c>
      <c r="L556" s="2" t="s">
        <v>33</v>
      </c>
      <c r="M556" s="3">
        <v>42046</v>
      </c>
      <c r="N556" s="4">
        <v>23.716000000000001</v>
      </c>
      <c r="O556" s="4">
        <v>40.204999999999998</v>
      </c>
      <c r="P556" s="5">
        <f t="shared" si="40"/>
        <v>0.695269016697588</v>
      </c>
      <c r="Q556" s="5">
        <v>0.08</v>
      </c>
      <c r="R556" s="6">
        <f t="shared" si="41"/>
        <v>43.421399999999998</v>
      </c>
      <c r="S556" s="7">
        <v>36</v>
      </c>
      <c r="T556" s="8">
        <f t="shared" si="42"/>
        <v>1563.1704</v>
      </c>
      <c r="U556" s="5">
        <v>0.04</v>
      </c>
      <c r="V556" s="9">
        <f t="shared" si="43"/>
        <v>62.526816000000004</v>
      </c>
      <c r="W556" s="4">
        <v>13.940000000000001</v>
      </c>
      <c r="X556" s="4">
        <f t="shared" si="44"/>
        <v>1514.583584</v>
      </c>
      <c r="Y556" s="58"/>
      <c r="AA556" t="b">
        <f>AND('Sales Filter'!H556= "BOBBY CHAVEZ", YEAR('Sales Filter'!B556 ) = 2015)</f>
        <v>0</v>
      </c>
    </row>
    <row r="557" spans="1:27" ht="14.5">
      <c r="A557" s="2" t="s">
        <v>1329</v>
      </c>
      <c r="B557" s="3">
        <v>42037</v>
      </c>
      <c r="C557" s="2" t="s">
        <v>1330</v>
      </c>
      <c r="D557" s="2" t="s">
        <v>1331</v>
      </c>
      <c r="E557" s="2" t="s">
        <v>27</v>
      </c>
      <c r="F557" s="2" t="s">
        <v>27</v>
      </c>
      <c r="G557" s="2" t="s">
        <v>40</v>
      </c>
      <c r="H557" s="2" t="s">
        <v>59</v>
      </c>
      <c r="I557" s="2" t="s">
        <v>60</v>
      </c>
      <c r="J557" s="2" t="s">
        <v>35</v>
      </c>
      <c r="K557" s="2" t="s">
        <v>36</v>
      </c>
      <c r="L557" s="2" t="s">
        <v>33</v>
      </c>
      <c r="M557" s="3">
        <v>42046</v>
      </c>
      <c r="N557" s="4">
        <v>2.5410000000000004</v>
      </c>
      <c r="O557" s="4">
        <v>4.1580000000000004</v>
      </c>
      <c r="P557" s="5">
        <f t="shared" si="40"/>
        <v>0.63636363636363624</v>
      </c>
      <c r="Q557" s="5">
        <v>0.08</v>
      </c>
      <c r="R557" s="6">
        <f t="shared" si="41"/>
        <v>4.4906400000000009</v>
      </c>
      <c r="S557" s="7">
        <v>36</v>
      </c>
      <c r="T557" s="8">
        <f t="shared" si="42"/>
        <v>161.66304000000002</v>
      </c>
      <c r="U557" s="5">
        <v>0.04</v>
      </c>
      <c r="V557" s="9">
        <f t="shared" si="43"/>
        <v>6.466521600000001</v>
      </c>
      <c r="W557" s="4">
        <v>0.76</v>
      </c>
      <c r="X557" s="4">
        <f t="shared" si="44"/>
        <v>155.95651840000002</v>
      </c>
      <c r="Y557" s="58"/>
      <c r="AA557" t="b">
        <f>AND('Sales Filter'!H557= "BOBBY CHAVEZ", YEAR('Sales Filter'!B557 ) = 2015)</f>
        <v>0</v>
      </c>
    </row>
    <row r="558" spans="1:27" ht="14.5">
      <c r="A558" s="2" t="s">
        <v>1332</v>
      </c>
      <c r="B558" s="3">
        <v>42040</v>
      </c>
      <c r="C558" s="2" t="s">
        <v>1333</v>
      </c>
      <c r="D558" s="2" t="s">
        <v>1334</v>
      </c>
      <c r="E558" s="2" t="s">
        <v>27</v>
      </c>
      <c r="F558" s="2" t="s">
        <v>27</v>
      </c>
      <c r="G558" s="2" t="s">
        <v>40</v>
      </c>
      <c r="H558" s="2" t="s">
        <v>327</v>
      </c>
      <c r="I558" s="2" t="s">
        <v>30</v>
      </c>
      <c r="J558" s="2" t="s">
        <v>31</v>
      </c>
      <c r="K558" s="2" t="s">
        <v>54</v>
      </c>
      <c r="L558" s="2" t="s">
        <v>33</v>
      </c>
      <c r="M558" s="3">
        <v>42058</v>
      </c>
      <c r="N558" s="4">
        <v>66.649000000000015</v>
      </c>
      <c r="O558" s="4">
        <v>111.07800000000002</v>
      </c>
      <c r="P558" s="5">
        <f t="shared" si="40"/>
        <v>0.66661165208780315</v>
      </c>
      <c r="Q558" s="5">
        <v>0.08</v>
      </c>
      <c r="R558" s="6">
        <f t="shared" si="41"/>
        <v>119.96424000000003</v>
      </c>
      <c r="S558" s="7">
        <v>15</v>
      </c>
      <c r="T558" s="8">
        <f t="shared" si="42"/>
        <v>1799.4636000000005</v>
      </c>
      <c r="U558" s="5">
        <v>0.05</v>
      </c>
      <c r="V558" s="9">
        <f t="shared" si="43"/>
        <v>89.973180000000028</v>
      </c>
      <c r="W558" s="4">
        <v>7.2299999999999995</v>
      </c>
      <c r="X558" s="4">
        <f t="shared" si="44"/>
        <v>1716.7204200000006</v>
      </c>
      <c r="Y558" s="58"/>
      <c r="AA558" t="b">
        <f>AND('Sales Filter'!H558= "BOBBY CHAVEZ", YEAR('Sales Filter'!B558 ) = 2015)</f>
        <v>0</v>
      </c>
    </row>
    <row r="559" spans="1:27" ht="14.5">
      <c r="A559" s="2" t="s">
        <v>1335</v>
      </c>
      <c r="B559" s="3">
        <v>42041</v>
      </c>
      <c r="C559" s="2" t="s">
        <v>1336</v>
      </c>
      <c r="D559" s="2" t="s">
        <v>1337</v>
      </c>
      <c r="E559" s="2" t="s">
        <v>48</v>
      </c>
      <c r="F559" s="2" t="s">
        <v>49</v>
      </c>
      <c r="G559" s="2" t="s">
        <v>40</v>
      </c>
      <c r="H559" s="2" t="s">
        <v>70</v>
      </c>
      <c r="I559" s="2" t="s">
        <v>30</v>
      </c>
      <c r="J559" s="2" t="s">
        <v>35</v>
      </c>
      <c r="K559" s="2" t="s">
        <v>54</v>
      </c>
      <c r="L559" s="2" t="s">
        <v>33</v>
      </c>
      <c r="M559" s="3">
        <v>42050</v>
      </c>
      <c r="N559" s="4">
        <v>109.32900000000001</v>
      </c>
      <c r="O559" s="4">
        <v>179.22300000000001</v>
      </c>
      <c r="P559" s="5">
        <f t="shared" si="40"/>
        <v>0.63929972834289162</v>
      </c>
      <c r="Q559" s="5">
        <v>0.08</v>
      </c>
      <c r="R559" s="6">
        <f t="shared" si="41"/>
        <v>193.56084000000001</v>
      </c>
      <c r="S559" s="7">
        <v>41</v>
      </c>
      <c r="T559" s="8">
        <f t="shared" si="42"/>
        <v>7935.9944400000004</v>
      </c>
      <c r="U559" s="5">
        <v>0.04</v>
      </c>
      <c r="V559" s="9">
        <f t="shared" si="43"/>
        <v>317.43977760000001</v>
      </c>
      <c r="W559" s="4">
        <v>20.04</v>
      </c>
      <c r="X559" s="4">
        <f t="shared" si="44"/>
        <v>7638.5946624000007</v>
      </c>
      <c r="Y559" s="58"/>
      <c r="AA559" t="b">
        <f>AND('Sales Filter'!H559= "BOBBY CHAVEZ", YEAR('Sales Filter'!B559 ) = 2015)</f>
        <v>0</v>
      </c>
    </row>
    <row r="560" spans="1:27" ht="14.5">
      <c r="A560" s="2" t="s">
        <v>1338</v>
      </c>
      <c r="B560" s="3">
        <v>42042</v>
      </c>
      <c r="C560" s="2" t="s">
        <v>1239</v>
      </c>
      <c r="D560" s="2" t="s">
        <v>1240</v>
      </c>
      <c r="E560" s="2" t="s">
        <v>27</v>
      </c>
      <c r="F560" s="2" t="s">
        <v>27</v>
      </c>
      <c r="G560" s="2" t="s">
        <v>58</v>
      </c>
      <c r="H560" s="2" t="s">
        <v>41</v>
      </c>
      <c r="I560" s="2" t="s">
        <v>42</v>
      </c>
      <c r="J560" s="2" t="s">
        <v>35</v>
      </c>
      <c r="K560" s="2" t="s">
        <v>36</v>
      </c>
      <c r="L560" s="2" t="s">
        <v>43</v>
      </c>
      <c r="M560" s="3">
        <v>42056</v>
      </c>
      <c r="N560" s="4">
        <v>3.6520000000000001</v>
      </c>
      <c r="O560" s="4">
        <v>5.6980000000000004</v>
      </c>
      <c r="P560" s="5">
        <f t="shared" si="40"/>
        <v>0.56024096385542177</v>
      </c>
      <c r="Q560" s="5">
        <v>0.08</v>
      </c>
      <c r="R560" s="6">
        <f t="shared" si="41"/>
        <v>6.1538400000000006</v>
      </c>
      <c r="S560" s="7">
        <v>13</v>
      </c>
      <c r="T560" s="8">
        <f t="shared" si="42"/>
        <v>79.999920000000003</v>
      </c>
      <c r="U560" s="5">
        <v>6.9999999999999993E-2</v>
      </c>
      <c r="V560" s="9">
        <f t="shared" si="43"/>
        <v>5.5999943999999999</v>
      </c>
      <c r="W560" s="4">
        <v>2.09</v>
      </c>
      <c r="X560" s="4">
        <f t="shared" si="44"/>
        <v>76.489925600000007</v>
      </c>
      <c r="Y560" s="58"/>
      <c r="AA560" t="b">
        <f>AND('Sales Filter'!H560= "BOBBY CHAVEZ", YEAR('Sales Filter'!B560 ) = 2015)</f>
        <v>0</v>
      </c>
    </row>
    <row r="561" spans="1:27" ht="14.5">
      <c r="A561" s="2" t="s">
        <v>1339</v>
      </c>
      <c r="B561" s="3">
        <v>42045</v>
      </c>
      <c r="C561" s="2" t="s">
        <v>958</v>
      </c>
      <c r="D561" s="2" t="s">
        <v>959</v>
      </c>
      <c r="E561" s="2" t="s">
        <v>27</v>
      </c>
      <c r="F561" s="2" t="s">
        <v>27</v>
      </c>
      <c r="G561" s="2" t="s">
        <v>28</v>
      </c>
      <c r="H561" s="2" t="s">
        <v>89</v>
      </c>
      <c r="I561" s="2" t="s">
        <v>42</v>
      </c>
      <c r="J561" s="2" t="s">
        <v>35</v>
      </c>
      <c r="K561" s="2" t="s">
        <v>32</v>
      </c>
      <c r="L561" s="2" t="s">
        <v>33</v>
      </c>
      <c r="M561" s="3">
        <v>42052</v>
      </c>
      <c r="N561" s="4">
        <v>5.7090000000000005</v>
      </c>
      <c r="O561" s="4">
        <v>14.278000000000002</v>
      </c>
      <c r="P561" s="5">
        <f t="shared" si="40"/>
        <v>1.5009633911368019</v>
      </c>
      <c r="Q561" s="5">
        <v>0.08</v>
      </c>
      <c r="R561" s="6">
        <f t="shared" si="41"/>
        <v>15.420240000000003</v>
      </c>
      <c r="S561" s="7">
        <v>52</v>
      </c>
      <c r="T561" s="8">
        <f t="shared" si="42"/>
        <v>801.85248000000013</v>
      </c>
      <c r="U561" s="5">
        <v>0.09</v>
      </c>
      <c r="V561" s="9">
        <f t="shared" si="43"/>
        <v>72.166723200000007</v>
      </c>
      <c r="W561" s="4">
        <v>3.19</v>
      </c>
      <c r="X561" s="4">
        <f t="shared" si="44"/>
        <v>732.8757568000002</v>
      </c>
      <c r="Y561" s="58"/>
      <c r="AA561" t="b">
        <f>AND('Sales Filter'!H561= "BOBBY CHAVEZ", YEAR('Sales Filter'!B561 ) = 2015)</f>
        <v>0</v>
      </c>
    </row>
    <row r="562" spans="1:27" ht="14.5">
      <c r="A562" s="2" t="s">
        <v>1340</v>
      </c>
      <c r="B562" s="3">
        <v>42045</v>
      </c>
      <c r="C562" s="2" t="s">
        <v>1098</v>
      </c>
      <c r="D562" s="2" t="s">
        <v>1099</v>
      </c>
      <c r="E562" s="2" t="s">
        <v>27</v>
      </c>
      <c r="F562" s="2" t="s">
        <v>27</v>
      </c>
      <c r="G562" s="2" t="s">
        <v>79</v>
      </c>
      <c r="H562" s="2" t="s">
        <v>41</v>
      </c>
      <c r="I562" s="2" t="s">
        <v>51</v>
      </c>
      <c r="J562" s="2" t="s">
        <v>31</v>
      </c>
      <c r="K562" s="2" t="s">
        <v>54</v>
      </c>
      <c r="L562" s="2" t="s">
        <v>33</v>
      </c>
      <c r="M562" s="3">
        <v>42053</v>
      </c>
      <c r="N562" s="4">
        <v>172.15</v>
      </c>
      <c r="O562" s="4">
        <v>331.06700000000006</v>
      </c>
      <c r="P562" s="5">
        <f t="shared" si="40"/>
        <v>0.92313099041533575</v>
      </c>
      <c r="Q562" s="5">
        <v>0.08</v>
      </c>
      <c r="R562" s="6">
        <f t="shared" si="41"/>
        <v>357.55236000000008</v>
      </c>
      <c r="S562" s="7">
        <v>43</v>
      </c>
      <c r="T562" s="8">
        <f t="shared" si="42"/>
        <v>15374.751480000003</v>
      </c>
      <c r="U562" s="5">
        <v>0.11</v>
      </c>
      <c r="V562" s="9">
        <f t="shared" si="43"/>
        <v>1691.2226628000003</v>
      </c>
      <c r="W562" s="4">
        <v>7.2299999999999995</v>
      </c>
      <c r="X562" s="4">
        <f t="shared" si="44"/>
        <v>13690.758817200001</v>
      </c>
      <c r="Y562" s="58"/>
      <c r="AA562" t="b">
        <f>AND('Sales Filter'!H562= "BOBBY CHAVEZ", YEAR('Sales Filter'!B562 ) = 2015)</f>
        <v>0</v>
      </c>
    </row>
    <row r="563" spans="1:27" ht="14.5">
      <c r="A563" s="2" t="s">
        <v>1341</v>
      </c>
      <c r="B563" s="3">
        <v>42047</v>
      </c>
      <c r="C563" s="2" t="s">
        <v>1342</v>
      </c>
      <c r="D563" s="2" t="s">
        <v>1343</v>
      </c>
      <c r="E563" s="2" t="s">
        <v>27</v>
      </c>
      <c r="F563" s="2" t="s">
        <v>27</v>
      </c>
      <c r="G563" s="2" t="s">
        <v>58</v>
      </c>
      <c r="H563" s="2" t="s">
        <v>327</v>
      </c>
      <c r="I563" s="2" t="s">
        <v>30</v>
      </c>
      <c r="J563" s="2" t="s">
        <v>35</v>
      </c>
      <c r="K563" s="2" t="s">
        <v>54</v>
      </c>
      <c r="L563" s="2" t="s">
        <v>43</v>
      </c>
      <c r="M563" s="3">
        <v>42055</v>
      </c>
      <c r="N563" s="4">
        <v>5.0490000000000004</v>
      </c>
      <c r="O563" s="4">
        <v>8.0080000000000009</v>
      </c>
      <c r="P563" s="5">
        <f t="shared" si="40"/>
        <v>0.58605664488017439</v>
      </c>
      <c r="Q563" s="5">
        <v>0.08</v>
      </c>
      <c r="R563" s="6">
        <f t="shared" si="41"/>
        <v>8.6486400000000021</v>
      </c>
      <c r="S563" s="7">
        <v>7</v>
      </c>
      <c r="T563" s="8">
        <f t="shared" si="42"/>
        <v>60.540480000000017</v>
      </c>
      <c r="U563" s="5">
        <v>6.0000000000000005E-2</v>
      </c>
      <c r="V563" s="9">
        <f t="shared" si="43"/>
        <v>3.6324288000000013</v>
      </c>
      <c r="W563" s="4">
        <v>11.200000000000001</v>
      </c>
      <c r="X563" s="4">
        <f t="shared" si="44"/>
        <v>68.10805120000002</v>
      </c>
      <c r="Y563" s="58"/>
      <c r="AA563" t="b">
        <f>AND('Sales Filter'!H563= "BOBBY CHAVEZ", YEAR('Sales Filter'!B563 ) = 2015)</f>
        <v>0</v>
      </c>
    </row>
    <row r="564" spans="1:27" ht="14.5">
      <c r="A564" s="2" t="s">
        <v>1344</v>
      </c>
      <c r="B564" s="3">
        <v>42050</v>
      </c>
      <c r="C564" s="2" t="s">
        <v>681</v>
      </c>
      <c r="D564" s="2" t="s">
        <v>682</v>
      </c>
      <c r="E564" s="2" t="s">
        <v>27</v>
      </c>
      <c r="F564" s="2" t="s">
        <v>27</v>
      </c>
      <c r="G564" s="2" t="s">
        <v>28</v>
      </c>
      <c r="H564" s="2" t="s">
        <v>59</v>
      </c>
      <c r="I564" s="2" t="s">
        <v>30</v>
      </c>
      <c r="J564" s="2" t="s">
        <v>35</v>
      </c>
      <c r="K564" s="2" t="s">
        <v>32</v>
      </c>
      <c r="L564" s="2" t="s">
        <v>33</v>
      </c>
      <c r="M564" s="3">
        <v>42059</v>
      </c>
      <c r="N564" s="4">
        <v>5.2690000000000001</v>
      </c>
      <c r="O564" s="4">
        <v>13.167000000000002</v>
      </c>
      <c r="P564" s="5">
        <f t="shared" si="40"/>
        <v>1.4989561586638833</v>
      </c>
      <c r="Q564" s="5">
        <v>0.08</v>
      </c>
      <c r="R564" s="6">
        <f t="shared" si="41"/>
        <v>14.220360000000003</v>
      </c>
      <c r="S564" s="7">
        <v>32</v>
      </c>
      <c r="T564" s="8">
        <f t="shared" si="42"/>
        <v>455.0515200000001</v>
      </c>
      <c r="U564" s="5">
        <v>0.09</v>
      </c>
      <c r="V564" s="9">
        <f t="shared" si="43"/>
        <v>40.95463680000001</v>
      </c>
      <c r="W564" s="4">
        <v>5.8599999999999994</v>
      </c>
      <c r="X564" s="4">
        <f t="shared" si="44"/>
        <v>419.95688320000011</v>
      </c>
      <c r="Y564" s="58"/>
      <c r="AA564" t="b">
        <f>AND('Sales Filter'!H564= "BOBBY CHAVEZ", YEAR('Sales Filter'!B564 ) = 2015)</f>
        <v>0</v>
      </c>
    </row>
    <row r="565" spans="1:27" ht="14.5">
      <c r="A565" s="2" t="s">
        <v>1345</v>
      </c>
      <c r="B565" s="3">
        <v>42051</v>
      </c>
      <c r="C565" s="2" t="s">
        <v>1346</v>
      </c>
      <c r="D565" s="2" t="s">
        <v>1347</v>
      </c>
      <c r="E565" s="2" t="s">
        <v>27</v>
      </c>
      <c r="F565" s="2" t="s">
        <v>27</v>
      </c>
      <c r="G565" s="2" t="s">
        <v>28</v>
      </c>
      <c r="H565" s="2" t="s">
        <v>59</v>
      </c>
      <c r="I565" s="2" t="s">
        <v>117</v>
      </c>
      <c r="J565" s="2" t="s">
        <v>35</v>
      </c>
      <c r="K565" s="2" t="s">
        <v>54</v>
      </c>
      <c r="L565" s="2" t="s">
        <v>33</v>
      </c>
      <c r="M565" s="3">
        <v>42060</v>
      </c>
      <c r="N565" s="4">
        <v>2.0240000000000005</v>
      </c>
      <c r="O565" s="4">
        <v>3.1680000000000001</v>
      </c>
      <c r="P565" s="5">
        <f t="shared" si="40"/>
        <v>0.56521739130434756</v>
      </c>
      <c r="Q565" s="5">
        <v>0.08</v>
      </c>
      <c r="R565" s="6">
        <f t="shared" si="41"/>
        <v>3.4214400000000005</v>
      </c>
      <c r="S565" s="7">
        <v>24</v>
      </c>
      <c r="T565" s="8">
        <f t="shared" si="42"/>
        <v>82.114560000000012</v>
      </c>
      <c r="U565" s="5">
        <v>0.11</v>
      </c>
      <c r="V565" s="9">
        <f t="shared" si="43"/>
        <v>9.0326016000000013</v>
      </c>
      <c r="W565" s="4">
        <v>1.54</v>
      </c>
      <c r="X565" s="4">
        <f t="shared" si="44"/>
        <v>74.621958400000011</v>
      </c>
      <c r="Y565" s="58"/>
      <c r="AA565" t="b">
        <f>AND('Sales Filter'!H565= "BOBBY CHAVEZ", YEAR('Sales Filter'!B565 ) = 2015)</f>
        <v>0</v>
      </c>
    </row>
    <row r="566" spans="1:27" ht="14.5">
      <c r="A566" s="2" t="s">
        <v>1348</v>
      </c>
      <c r="B566" s="3">
        <v>42056</v>
      </c>
      <c r="C566" s="2" t="s">
        <v>1349</v>
      </c>
      <c r="D566" s="2" t="s">
        <v>1350</v>
      </c>
      <c r="E566" s="2" t="s">
        <v>27</v>
      </c>
      <c r="F566" s="2" t="s">
        <v>27</v>
      </c>
      <c r="G566" s="2" t="s">
        <v>79</v>
      </c>
      <c r="H566" s="2" t="s">
        <v>103</v>
      </c>
      <c r="I566" s="2" t="s">
        <v>60</v>
      </c>
      <c r="J566" s="2" t="s">
        <v>35</v>
      </c>
      <c r="K566" s="2" t="s">
        <v>54</v>
      </c>
      <c r="L566" s="2" t="s">
        <v>33</v>
      </c>
      <c r="M566" s="3">
        <v>42066</v>
      </c>
      <c r="N566" s="4">
        <v>5.3790000000000004</v>
      </c>
      <c r="O566" s="4">
        <v>8.4039999999999999</v>
      </c>
      <c r="P566" s="5">
        <f t="shared" si="40"/>
        <v>0.5623721881390592</v>
      </c>
      <c r="Q566" s="5">
        <v>0.08</v>
      </c>
      <c r="R566" s="6">
        <f t="shared" si="41"/>
        <v>9.0763200000000008</v>
      </c>
      <c r="S566" s="7">
        <v>34</v>
      </c>
      <c r="T566" s="8">
        <f t="shared" si="42"/>
        <v>308.59488000000005</v>
      </c>
      <c r="U566" s="5">
        <v>6.9999999999999993E-2</v>
      </c>
      <c r="V566" s="9">
        <f t="shared" si="43"/>
        <v>21.601641600000001</v>
      </c>
      <c r="W566" s="4">
        <v>1.44</v>
      </c>
      <c r="X566" s="4">
        <f t="shared" si="44"/>
        <v>288.43323840000005</v>
      </c>
      <c r="Y566" s="58"/>
      <c r="AA566" t="b">
        <f>AND('Sales Filter'!H566= "BOBBY CHAVEZ", YEAR('Sales Filter'!B566 ) = 2015)</f>
        <v>0</v>
      </c>
    </row>
    <row r="567" spans="1:27" ht="14.5">
      <c r="A567" s="2" t="s">
        <v>1351</v>
      </c>
      <c r="B567" s="3">
        <v>42057</v>
      </c>
      <c r="C567" s="2" t="s">
        <v>1352</v>
      </c>
      <c r="D567" s="2" t="s">
        <v>1353</v>
      </c>
      <c r="E567" s="2" t="s">
        <v>48</v>
      </c>
      <c r="F567" s="2" t="s">
        <v>49</v>
      </c>
      <c r="G567" s="2" t="s">
        <v>40</v>
      </c>
      <c r="H567" s="2" t="s">
        <v>50</v>
      </c>
      <c r="I567" s="2" t="s">
        <v>60</v>
      </c>
      <c r="J567" s="2" t="s">
        <v>35</v>
      </c>
      <c r="K567" s="2" t="s">
        <v>54</v>
      </c>
      <c r="L567" s="2" t="s">
        <v>33</v>
      </c>
      <c r="M567" s="3">
        <v>42064</v>
      </c>
      <c r="N567" s="4">
        <v>2.5190000000000001</v>
      </c>
      <c r="O567" s="4">
        <v>4.0590000000000002</v>
      </c>
      <c r="P567" s="5">
        <f t="shared" si="40"/>
        <v>0.611353711790393</v>
      </c>
      <c r="Q567" s="5">
        <v>0.08</v>
      </c>
      <c r="R567" s="6">
        <f t="shared" si="41"/>
        <v>4.3837200000000003</v>
      </c>
      <c r="S567" s="7">
        <v>14</v>
      </c>
      <c r="T567" s="8">
        <f t="shared" si="42"/>
        <v>61.372080000000004</v>
      </c>
      <c r="U567" s="5">
        <v>0.03</v>
      </c>
      <c r="V567" s="9">
        <f t="shared" si="43"/>
        <v>1.8411624</v>
      </c>
      <c r="W567" s="4">
        <v>0.55000000000000004</v>
      </c>
      <c r="X567" s="4">
        <f t="shared" si="44"/>
        <v>60.080917599999999</v>
      </c>
      <c r="Y567" s="58"/>
      <c r="AA567" t="b">
        <f>AND('Sales Filter'!H567= "BOBBY CHAVEZ", YEAR('Sales Filter'!B567 ) = 2015)</f>
        <v>0</v>
      </c>
    </row>
    <row r="568" spans="1:27" ht="14.5">
      <c r="A568" s="2" t="s">
        <v>1354</v>
      </c>
      <c r="B568" s="3">
        <v>42060</v>
      </c>
      <c r="C568" s="2" t="s">
        <v>1355</v>
      </c>
      <c r="D568" s="2" t="s">
        <v>1356</v>
      </c>
      <c r="E568" s="2" t="s">
        <v>27</v>
      </c>
      <c r="F568" s="2" t="s">
        <v>27</v>
      </c>
      <c r="G568" s="2" t="s">
        <v>58</v>
      </c>
      <c r="H568" s="2" t="s">
        <v>41</v>
      </c>
      <c r="I568" s="2" t="s">
        <v>117</v>
      </c>
      <c r="J568" s="2" t="s">
        <v>35</v>
      </c>
      <c r="K568" s="2" t="s">
        <v>54</v>
      </c>
      <c r="L568" s="2" t="s">
        <v>43</v>
      </c>
      <c r="M568" s="3">
        <v>42068</v>
      </c>
      <c r="N568" s="4">
        <v>2.0240000000000005</v>
      </c>
      <c r="O568" s="4">
        <v>3.1680000000000001</v>
      </c>
      <c r="P568" s="5">
        <f t="shared" si="40"/>
        <v>0.56521739130434756</v>
      </c>
      <c r="Q568" s="5">
        <v>0.08</v>
      </c>
      <c r="R568" s="6">
        <f t="shared" si="41"/>
        <v>3.4214400000000005</v>
      </c>
      <c r="S568" s="7">
        <v>11</v>
      </c>
      <c r="T568" s="8">
        <f t="shared" si="42"/>
        <v>37.635840000000002</v>
      </c>
      <c r="U568" s="5">
        <v>0.01</v>
      </c>
      <c r="V568" s="9">
        <f t="shared" si="43"/>
        <v>0.37635840000000004</v>
      </c>
      <c r="W568" s="4">
        <v>1.04</v>
      </c>
      <c r="X568" s="4">
        <f t="shared" si="44"/>
        <v>38.2994816</v>
      </c>
      <c r="Y568" s="58"/>
      <c r="AA568" t="b">
        <f>AND('Sales Filter'!H568= "BOBBY CHAVEZ", YEAR('Sales Filter'!B568 ) = 2015)</f>
        <v>0</v>
      </c>
    </row>
    <row r="569" spans="1:27" ht="14.5">
      <c r="A569" s="2" t="s">
        <v>1357</v>
      </c>
      <c r="B569" s="3">
        <v>42062</v>
      </c>
      <c r="C569" s="2" t="s">
        <v>1358</v>
      </c>
      <c r="D569" s="2" t="s">
        <v>1359</v>
      </c>
      <c r="E569" s="2" t="s">
        <v>27</v>
      </c>
      <c r="F569" s="2" t="s">
        <v>27</v>
      </c>
      <c r="G569" s="2" t="s">
        <v>58</v>
      </c>
      <c r="H569" s="2" t="s">
        <v>327</v>
      </c>
      <c r="I569" s="2" t="s">
        <v>42</v>
      </c>
      <c r="J569" s="2" t="s">
        <v>31</v>
      </c>
      <c r="K569" s="2" t="s">
        <v>54</v>
      </c>
      <c r="L569" s="2" t="s">
        <v>33</v>
      </c>
      <c r="M569" s="3">
        <v>42069</v>
      </c>
      <c r="N569" s="4">
        <v>11.077000000000002</v>
      </c>
      <c r="O569" s="4">
        <v>17.578000000000003</v>
      </c>
      <c r="P569" s="5">
        <f t="shared" si="40"/>
        <v>0.58689175769612711</v>
      </c>
      <c r="Q569" s="5">
        <v>0.08</v>
      </c>
      <c r="R569" s="6">
        <f t="shared" si="41"/>
        <v>18.984240000000003</v>
      </c>
      <c r="S569" s="7">
        <v>28</v>
      </c>
      <c r="T569" s="8">
        <f t="shared" si="42"/>
        <v>531.55872000000011</v>
      </c>
      <c r="U569" s="5">
        <v>0.02</v>
      </c>
      <c r="V569" s="9">
        <f t="shared" si="43"/>
        <v>10.631174400000003</v>
      </c>
      <c r="W569" s="4">
        <v>4.05</v>
      </c>
      <c r="X569" s="4">
        <f t="shared" si="44"/>
        <v>524.9775456000001</v>
      </c>
      <c r="Y569" s="58"/>
      <c r="AA569" t="b">
        <f>AND('Sales Filter'!H569= "BOBBY CHAVEZ", YEAR('Sales Filter'!B569 ) = 2015)</f>
        <v>0</v>
      </c>
    </row>
    <row r="570" spans="1:27" ht="14.5">
      <c r="A570" s="2" t="s">
        <v>1360</v>
      </c>
      <c r="B570" s="3">
        <v>42063</v>
      </c>
      <c r="C570" s="2" t="s">
        <v>1361</v>
      </c>
      <c r="D570" s="2" t="s">
        <v>1362</v>
      </c>
      <c r="E570" s="2" t="s">
        <v>27</v>
      </c>
      <c r="F570" s="2" t="s">
        <v>27</v>
      </c>
      <c r="G570" s="2" t="s">
        <v>28</v>
      </c>
      <c r="H570" s="2" t="s">
        <v>89</v>
      </c>
      <c r="I570" s="2" t="s">
        <v>30</v>
      </c>
      <c r="J570" s="2" t="s">
        <v>35</v>
      </c>
      <c r="K570" s="2" t="s">
        <v>54</v>
      </c>
      <c r="L570" s="2" t="s">
        <v>43</v>
      </c>
      <c r="M570" s="3">
        <v>42071</v>
      </c>
      <c r="N570" s="4">
        <v>4.3890000000000002</v>
      </c>
      <c r="O570" s="4">
        <v>6.8530000000000006</v>
      </c>
      <c r="P570" s="5">
        <f t="shared" si="40"/>
        <v>0.5614035087719299</v>
      </c>
      <c r="Q570" s="5">
        <v>0.08</v>
      </c>
      <c r="R570" s="6">
        <f t="shared" si="41"/>
        <v>7.4012400000000014</v>
      </c>
      <c r="S570" s="7">
        <v>6</v>
      </c>
      <c r="T570" s="8">
        <f t="shared" si="42"/>
        <v>44.407440000000008</v>
      </c>
      <c r="U570" s="5">
        <v>0.11</v>
      </c>
      <c r="V570" s="9">
        <f t="shared" si="43"/>
        <v>4.8848184000000012</v>
      </c>
      <c r="W570" s="4">
        <v>7.02</v>
      </c>
      <c r="X570" s="4">
        <f t="shared" si="44"/>
        <v>46.542621600000004</v>
      </c>
      <c r="Y570" s="58"/>
      <c r="AA570" t="b">
        <f>AND('Sales Filter'!H570= "BOBBY CHAVEZ", YEAR('Sales Filter'!B570 ) = 2015)</f>
        <v>0</v>
      </c>
    </row>
    <row r="571" spans="1:27" ht="14.5">
      <c r="A571" s="2" t="s">
        <v>1363</v>
      </c>
      <c r="B571" s="3">
        <v>42063</v>
      </c>
      <c r="C571" s="2" t="s">
        <v>1364</v>
      </c>
      <c r="D571" s="2" t="s">
        <v>1023</v>
      </c>
      <c r="E571" s="2" t="s">
        <v>48</v>
      </c>
      <c r="F571" s="2" t="s">
        <v>49</v>
      </c>
      <c r="G571" s="2" t="s">
        <v>58</v>
      </c>
      <c r="H571" s="2" t="s">
        <v>70</v>
      </c>
      <c r="I571" s="2" t="s">
        <v>60</v>
      </c>
      <c r="J571" s="2" t="s">
        <v>35</v>
      </c>
      <c r="K571" s="2" t="s">
        <v>36</v>
      </c>
      <c r="L571" s="2" t="s">
        <v>33</v>
      </c>
      <c r="M571" s="3">
        <v>42072</v>
      </c>
      <c r="N571" s="4">
        <v>1.4300000000000002</v>
      </c>
      <c r="O571" s="4">
        <v>3.1680000000000001</v>
      </c>
      <c r="P571" s="5">
        <f t="shared" si="40"/>
        <v>1.2153846153846153</v>
      </c>
      <c r="Q571" s="5">
        <v>0.08</v>
      </c>
      <c r="R571" s="6">
        <f t="shared" si="41"/>
        <v>3.4214400000000005</v>
      </c>
      <c r="S571" s="7">
        <v>45</v>
      </c>
      <c r="T571" s="8">
        <f t="shared" si="42"/>
        <v>153.96480000000003</v>
      </c>
      <c r="U571" s="5">
        <v>0.11</v>
      </c>
      <c r="V571" s="9">
        <f t="shared" si="43"/>
        <v>16.936128000000004</v>
      </c>
      <c r="W571" s="4">
        <v>1.06</v>
      </c>
      <c r="X571" s="4">
        <f t="shared" si="44"/>
        <v>138.08867200000003</v>
      </c>
      <c r="Y571" s="58"/>
      <c r="AA571" t="b">
        <f>AND('Sales Filter'!H571= "BOBBY CHAVEZ", YEAR('Sales Filter'!B571 ) = 2015)</f>
        <v>0</v>
      </c>
    </row>
    <row r="572" spans="1:27" ht="14.5">
      <c r="A572" s="2" t="s">
        <v>1365</v>
      </c>
      <c r="B572" s="3">
        <v>42064</v>
      </c>
      <c r="C572" s="2" t="s">
        <v>1366</v>
      </c>
      <c r="D572" s="2" t="s">
        <v>1367</v>
      </c>
      <c r="E572" s="2" t="s">
        <v>27</v>
      </c>
      <c r="F572" s="2" t="s">
        <v>27</v>
      </c>
      <c r="G572" s="2" t="s">
        <v>79</v>
      </c>
      <c r="H572" s="2" t="s">
        <v>89</v>
      </c>
      <c r="I572" s="2" t="s">
        <v>117</v>
      </c>
      <c r="J572" s="2" t="s">
        <v>35</v>
      </c>
      <c r="K572" s="2" t="s">
        <v>36</v>
      </c>
      <c r="L572" s="2" t="s">
        <v>33</v>
      </c>
      <c r="M572" s="3">
        <v>42072</v>
      </c>
      <c r="N572" s="4">
        <v>5.742</v>
      </c>
      <c r="O572" s="4">
        <v>10.835000000000001</v>
      </c>
      <c r="P572" s="5">
        <f t="shared" si="40"/>
        <v>0.88697318007662851</v>
      </c>
      <c r="Q572" s="5">
        <v>0.08</v>
      </c>
      <c r="R572" s="6">
        <f t="shared" si="41"/>
        <v>11.701800000000002</v>
      </c>
      <c r="S572" s="7">
        <v>43</v>
      </c>
      <c r="T572" s="8">
        <f t="shared" si="42"/>
        <v>503.17740000000009</v>
      </c>
      <c r="U572" s="5">
        <v>6.0000000000000005E-2</v>
      </c>
      <c r="V572" s="9">
        <f t="shared" si="43"/>
        <v>30.19064400000001</v>
      </c>
      <c r="W572" s="4">
        <v>4.87</v>
      </c>
      <c r="X572" s="4">
        <f t="shared" si="44"/>
        <v>477.85675600000008</v>
      </c>
      <c r="Y572" s="58"/>
      <c r="AA572" t="b">
        <f>AND('Sales Filter'!H572= "BOBBY CHAVEZ", YEAR('Sales Filter'!B572 ) = 2015)</f>
        <v>0</v>
      </c>
    </row>
    <row r="573" spans="1:27" ht="14.5">
      <c r="A573" s="2" t="s">
        <v>1368</v>
      </c>
      <c r="B573" s="3">
        <v>42065</v>
      </c>
      <c r="C573" s="2" t="s">
        <v>1369</v>
      </c>
      <c r="D573" s="2" t="s">
        <v>1370</v>
      </c>
      <c r="E573" s="2" t="s">
        <v>27</v>
      </c>
      <c r="F573" s="2" t="s">
        <v>27</v>
      </c>
      <c r="G573" s="2" t="s">
        <v>28</v>
      </c>
      <c r="H573" s="2" t="s">
        <v>327</v>
      </c>
      <c r="I573" s="2" t="s">
        <v>117</v>
      </c>
      <c r="J573" s="2" t="s">
        <v>35</v>
      </c>
      <c r="K573" s="2" t="s">
        <v>36</v>
      </c>
      <c r="L573" s="2" t="s">
        <v>33</v>
      </c>
      <c r="M573" s="3">
        <v>42074</v>
      </c>
      <c r="N573" s="4">
        <v>2.3760000000000003</v>
      </c>
      <c r="O573" s="4">
        <v>4.2350000000000003</v>
      </c>
      <c r="P573" s="5">
        <f t="shared" si="40"/>
        <v>0.78240740740740733</v>
      </c>
      <c r="Q573" s="5">
        <v>0.08</v>
      </c>
      <c r="R573" s="6">
        <f t="shared" si="41"/>
        <v>4.5738000000000003</v>
      </c>
      <c r="S573" s="7">
        <v>6</v>
      </c>
      <c r="T573" s="8">
        <f t="shared" si="42"/>
        <v>27.442800000000002</v>
      </c>
      <c r="U573" s="5">
        <v>9.9999999999999992E-2</v>
      </c>
      <c r="V573" s="9">
        <f t="shared" si="43"/>
        <v>2.7442799999999998</v>
      </c>
      <c r="W573" s="4">
        <v>0.75</v>
      </c>
      <c r="X573" s="4">
        <f t="shared" si="44"/>
        <v>25.448520000000002</v>
      </c>
      <c r="Y573" s="58"/>
      <c r="AA573" t="b">
        <f>AND('Sales Filter'!H573= "BOBBY CHAVEZ", YEAR('Sales Filter'!B573 ) = 2015)</f>
        <v>0</v>
      </c>
    </row>
    <row r="574" spans="1:27" ht="14.5">
      <c r="A574" s="2" t="s">
        <v>1371</v>
      </c>
      <c r="B574" s="3">
        <v>42067</v>
      </c>
      <c r="C574" s="2" t="s">
        <v>746</v>
      </c>
      <c r="D574" s="2" t="s">
        <v>747</v>
      </c>
      <c r="E574" s="2" t="s">
        <v>48</v>
      </c>
      <c r="F574" s="2" t="s">
        <v>49</v>
      </c>
      <c r="G574" s="2" t="s">
        <v>40</v>
      </c>
      <c r="H574" s="2" t="s">
        <v>50</v>
      </c>
      <c r="I574" s="2" t="s">
        <v>117</v>
      </c>
      <c r="J574" s="2" t="s">
        <v>35</v>
      </c>
      <c r="K574" s="2" t="s">
        <v>54</v>
      </c>
      <c r="L574" s="2" t="s">
        <v>33</v>
      </c>
      <c r="M574" s="3">
        <v>42075</v>
      </c>
      <c r="N574" s="4">
        <v>5.8630000000000004</v>
      </c>
      <c r="O574" s="4">
        <v>9.4600000000000009</v>
      </c>
      <c r="P574" s="5">
        <f t="shared" si="40"/>
        <v>0.61350844277673544</v>
      </c>
      <c r="Q574" s="5">
        <v>0.08</v>
      </c>
      <c r="R574" s="6">
        <f t="shared" si="41"/>
        <v>10.216800000000001</v>
      </c>
      <c r="S574" s="7">
        <v>4</v>
      </c>
      <c r="T574" s="8">
        <f t="shared" si="42"/>
        <v>40.867200000000004</v>
      </c>
      <c r="U574" s="5">
        <v>6.0000000000000005E-2</v>
      </c>
      <c r="V574" s="9">
        <f t="shared" si="43"/>
        <v>2.4520320000000004</v>
      </c>
      <c r="W574" s="4">
        <v>6.24</v>
      </c>
      <c r="X574" s="4">
        <f t="shared" si="44"/>
        <v>44.655168000000003</v>
      </c>
      <c r="Y574" s="58"/>
      <c r="AA574" t="b">
        <f>AND('Sales Filter'!H574= "BOBBY CHAVEZ", YEAR('Sales Filter'!B574 ) = 2015)</f>
        <v>0</v>
      </c>
    </row>
    <row r="575" spans="1:27" ht="14.5">
      <c r="A575" s="2" t="s">
        <v>1372</v>
      </c>
      <c r="B575" s="3">
        <v>42072</v>
      </c>
      <c r="C575" s="2" t="s">
        <v>1373</v>
      </c>
      <c r="D575" s="2" t="s">
        <v>1374</v>
      </c>
      <c r="E575" s="2" t="s">
        <v>27</v>
      </c>
      <c r="F575" s="2" t="s">
        <v>27</v>
      </c>
      <c r="G575" s="2" t="s">
        <v>40</v>
      </c>
      <c r="H575" s="2" t="s">
        <v>29</v>
      </c>
      <c r="I575" s="2" t="s">
        <v>117</v>
      </c>
      <c r="J575" s="2" t="s">
        <v>35</v>
      </c>
      <c r="K575" s="2" t="s">
        <v>36</v>
      </c>
      <c r="L575" s="2" t="s">
        <v>33</v>
      </c>
      <c r="M575" s="3">
        <v>42080</v>
      </c>
      <c r="N575" s="4">
        <v>4.125</v>
      </c>
      <c r="O575" s="4">
        <v>7.7880000000000011</v>
      </c>
      <c r="P575" s="5">
        <f t="shared" si="40"/>
        <v>0.88800000000000023</v>
      </c>
      <c r="Q575" s="5">
        <v>0.08</v>
      </c>
      <c r="R575" s="6">
        <f t="shared" si="41"/>
        <v>8.4110400000000016</v>
      </c>
      <c r="S575" s="7">
        <v>14</v>
      </c>
      <c r="T575" s="8">
        <f t="shared" si="42"/>
        <v>117.75456000000003</v>
      </c>
      <c r="U575" s="5">
        <v>0.11</v>
      </c>
      <c r="V575" s="9">
        <f t="shared" si="43"/>
        <v>12.953001600000002</v>
      </c>
      <c r="W575" s="4">
        <v>2.4</v>
      </c>
      <c r="X575" s="4">
        <f t="shared" si="44"/>
        <v>107.20155840000002</v>
      </c>
      <c r="Y575" s="58"/>
      <c r="AA575" t="b">
        <f>AND('Sales Filter'!H575= "BOBBY CHAVEZ", YEAR('Sales Filter'!B575 ) = 2015)</f>
        <v>0</v>
      </c>
    </row>
    <row r="576" spans="1:27" ht="14.5">
      <c r="A576" s="2" t="s">
        <v>1375</v>
      </c>
      <c r="B576" s="3">
        <v>42073</v>
      </c>
      <c r="C576" s="2" t="s">
        <v>1376</v>
      </c>
      <c r="D576" s="2" t="s">
        <v>1377</v>
      </c>
      <c r="E576" s="2" t="s">
        <v>27</v>
      </c>
      <c r="F576" s="2" t="s">
        <v>27</v>
      </c>
      <c r="G576" s="2" t="s">
        <v>79</v>
      </c>
      <c r="H576" s="2" t="s">
        <v>41</v>
      </c>
      <c r="I576" s="2" t="s">
        <v>60</v>
      </c>
      <c r="J576" s="2" t="s">
        <v>35</v>
      </c>
      <c r="K576" s="2" t="s">
        <v>54</v>
      </c>
      <c r="L576" s="2" t="s">
        <v>33</v>
      </c>
      <c r="M576" s="3">
        <v>42081</v>
      </c>
      <c r="N576" s="4">
        <v>2.1339999999999999</v>
      </c>
      <c r="O576" s="4">
        <v>3.3880000000000003</v>
      </c>
      <c r="P576" s="5">
        <f t="shared" si="40"/>
        <v>0.58762886597938169</v>
      </c>
      <c r="Q576" s="5">
        <v>0.08</v>
      </c>
      <c r="R576" s="6">
        <f t="shared" si="41"/>
        <v>3.6590400000000005</v>
      </c>
      <c r="S576" s="7">
        <v>6</v>
      </c>
      <c r="T576" s="8">
        <f t="shared" si="42"/>
        <v>21.954240000000002</v>
      </c>
      <c r="U576" s="5">
        <v>0.04</v>
      </c>
      <c r="V576" s="9">
        <f t="shared" si="43"/>
        <v>0.87816960000000011</v>
      </c>
      <c r="W576" s="4">
        <v>1.04</v>
      </c>
      <c r="X576" s="4">
        <f t="shared" si="44"/>
        <v>22.116070400000002</v>
      </c>
      <c r="Y576" s="58"/>
      <c r="AA576" t="b">
        <f>AND('Sales Filter'!H576= "BOBBY CHAVEZ", YEAR('Sales Filter'!B576 ) = 2015)</f>
        <v>0</v>
      </c>
    </row>
    <row r="577" spans="1:27" ht="14.5">
      <c r="A577" s="2" t="s">
        <v>1378</v>
      </c>
      <c r="B577" s="3">
        <v>42076</v>
      </c>
      <c r="C577" s="2" t="s">
        <v>1333</v>
      </c>
      <c r="D577" s="2" t="s">
        <v>1334</v>
      </c>
      <c r="E577" s="2" t="s">
        <v>27</v>
      </c>
      <c r="F577" s="2" t="s">
        <v>27</v>
      </c>
      <c r="G577" s="2" t="s">
        <v>58</v>
      </c>
      <c r="H577" s="2" t="s">
        <v>327</v>
      </c>
      <c r="I577" s="2" t="s">
        <v>117</v>
      </c>
      <c r="J577" s="2" t="s">
        <v>35</v>
      </c>
      <c r="K577" s="2" t="s">
        <v>54</v>
      </c>
      <c r="L577" s="2" t="s">
        <v>33</v>
      </c>
      <c r="M577" s="3">
        <v>42085</v>
      </c>
      <c r="N577" s="4">
        <v>2.3980000000000006</v>
      </c>
      <c r="O577" s="4">
        <v>3.8720000000000003</v>
      </c>
      <c r="P577" s="5">
        <f t="shared" si="40"/>
        <v>0.61467889908256856</v>
      </c>
      <c r="Q577" s="5">
        <v>0.08</v>
      </c>
      <c r="R577" s="6">
        <f t="shared" si="41"/>
        <v>4.1817600000000006</v>
      </c>
      <c r="S577" s="7">
        <v>51</v>
      </c>
      <c r="T577" s="8">
        <f t="shared" si="42"/>
        <v>213.26976000000002</v>
      </c>
      <c r="U577" s="5">
        <v>0.09</v>
      </c>
      <c r="V577" s="9">
        <f t="shared" si="43"/>
        <v>19.194278400000002</v>
      </c>
      <c r="W577" s="4">
        <v>6.88</v>
      </c>
      <c r="X577" s="4">
        <f t="shared" si="44"/>
        <v>200.95548160000001</v>
      </c>
      <c r="Y577" s="58"/>
      <c r="AA577" t="b">
        <f>AND('Sales Filter'!H577= "BOBBY CHAVEZ", YEAR('Sales Filter'!B577 ) = 2015)</f>
        <v>0</v>
      </c>
    </row>
    <row r="578" spans="1:27" ht="14.5">
      <c r="A578" s="2" t="s">
        <v>1379</v>
      </c>
      <c r="B578" s="3">
        <v>42077</v>
      </c>
      <c r="C578" s="2" t="s">
        <v>1380</v>
      </c>
      <c r="D578" s="2" t="s">
        <v>1381</v>
      </c>
      <c r="E578" s="2" t="s">
        <v>27</v>
      </c>
      <c r="F578" s="2" t="s">
        <v>27</v>
      </c>
      <c r="G578" s="2" t="s">
        <v>79</v>
      </c>
      <c r="H578" s="2" t="s">
        <v>112</v>
      </c>
      <c r="I578" s="2" t="s">
        <v>51</v>
      </c>
      <c r="J578" s="2" t="s">
        <v>31</v>
      </c>
      <c r="K578" s="2" t="s">
        <v>118</v>
      </c>
      <c r="L578" s="2" t="s">
        <v>119</v>
      </c>
      <c r="M578" s="3">
        <v>42085</v>
      </c>
      <c r="N578" s="4">
        <v>347.17100000000005</v>
      </c>
      <c r="O578" s="4">
        <v>551.06700000000012</v>
      </c>
      <c r="P578" s="5">
        <f t="shared" ref="P578:P641" si="45">(O578-N578)/N578</f>
        <v>0.58730711954627557</v>
      </c>
      <c r="Q578" s="5">
        <v>0.08</v>
      </c>
      <c r="R578" s="6">
        <f t="shared" ref="R578:R641" si="46">(Q578+1)*O578</f>
        <v>595.15236000000016</v>
      </c>
      <c r="S578" s="7">
        <v>5</v>
      </c>
      <c r="T578" s="8">
        <f t="shared" ref="T578:T641" si="47">S578*R578</f>
        <v>2975.7618000000007</v>
      </c>
      <c r="U578" s="5">
        <v>6.9999999999999993E-2</v>
      </c>
      <c r="V578" s="9">
        <f t="shared" ref="V578:V641" si="48">U578*T578</f>
        <v>208.30332600000003</v>
      </c>
      <c r="W578" s="4">
        <v>69.349999999999994</v>
      </c>
      <c r="X578" s="4">
        <f t="shared" ref="X578:X641" si="49">T578-V578+W578</f>
        <v>2836.8084740000004</v>
      </c>
      <c r="Y578" s="58"/>
      <c r="AA578" t="b">
        <f>AND('Sales Filter'!H578= "BOBBY CHAVEZ", YEAR('Sales Filter'!B578 ) = 2015)</f>
        <v>0</v>
      </c>
    </row>
    <row r="579" spans="1:27" ht="14.5">
      <c r="A579" s="2" t="s">
        <v>1382</v>
      </c>
      <c r="B579" s="3">
        <v>42077</v>
      </c>
      <c r="C579" s="2" t="s">
        <v>1383</v>
      </c>
      <c r="D579" s="2" t="s">
        <v>1038</v>
      </c>
      <c r="E579" s="2" t="s">
        <v>48</v>
      </c>
      <c r="F579" s="2" t="s">
        <v>49</v>
      </c>
      <c r="G579" s="2" t="s">
        <v>40</v>
      </c>
      <c r="H579" s="2" t="s">
        <v>50</v>
      </c>
      <c r="I579" s="2" t="s">
        <v>117</v>
      </c>
      <c r="J579" s="2" t="s">
        <v>35</v>
      </c>
      <c r="K579" s="2" t="s">
        <v>54</v>
      </c>
      <c r="L579" s="2" t="s">
        <v>33</v>
      </c>
      <c r="M579" s="3">
        <v>42084</v>
      </c>
      <c r="N579" s="4">
        <v>16.445</v>
      </c>
      <c r="O579" s="4">
        <v>38.236000000000004</v>
      </c>
      <c r="P579" s="5">
        <f t="shared" si="45"/>
        <v>1.3250836120401339</v>
      </c>
      <c r="Q579" s="5">
        <v>0.08</v>
      </c>
      <c r="R579" s="6">
        <f t="shared" si="46"/>
        <v>41.294880000000006</v>
      </c>
      <c r="S579" s="7">
        <v>45</v>
      </c>
      <c r="T579" s="8">
        <f t="shared" si="47"/>
        <v>1858.2696000000003</v>
      </c>
      <c r="U579" s="5">
        <v>0.01</v>
      </c>
      <c r="V579" s="9">
        <f t="shared" si="48"/>
        <v>18.582696000000002</v>
      </c>
      <c r="W579" s="4">
        <v>8.2700000000000014</v>
      </c>
      <c r="X579" s="4">
        <f t="shared" si="49"/>
        <v>1847.9569040000003</v>
      </c>
      <c r="Y579" s="58"/>
      <c r="AA579" t="b">
        <f>AND('Sales Filter'!H579= "BOBBY CHAVEZ", YEAR('Sales Filter'!B579 ) = 2015)</f>
        <v>0</v>
      </c>
    </row>
    <row r="580" spans="1:27" ht="14.5">
      <c r="A580" s="2" t="s">
        <v>1384</v>
      </c>
      <c r="B580" s="3">
        <v>42078</v>
      </c>
      <c r="C580" s="2" t="s">
        <v>273</v>
      </c>
      <c r="D580" s="2" t="s">
        <v>274</v>
      </c>
      <c r="E580" s="2" t="s">
        <v>27</v>
      </c>
      <c r="F580" s="2" t="s">
        <v>27</v>
      </c>
      <c r="G580" s="2" t="s">
        <v>58</v>
      </c>
      <c r="H580" s="2" t="s">
        <v>41</v>
      </c>
      <c r="I580" s="2" t="s">
        <v>60</v>
      </c>
      <c r="J580" s="2" t="s">
        <v>35</v>
      </c>
      <c r="K580" s="2" t="s">
        <v>36</v>
      </c>
      <c r="L580" s="2" t="s">
        <v>33</v>
      </c>
      <c r="M580" s="3">
        <v>42087</v>
      </c>
      <c r="N580" s="4">
        <v>23.716000000000001</v>
      </c>
      <c r="O580" s="4">
        <v>40.204999999999998</v>
      </c>
      <c r="P580" s="5">
        <f t="shared" si="45"/>
        <v>0.695269016697588</v>
      </c>
      <c r="Q580" s="5">
        <v>0.08</v>
      </c>
      <c r="R580" s="6">
        <f t="shared" si="46"/>
        <v>43.421399999999998</v>
      </c>
      <c r="S580" s="7">
        <v>4</v>
      </c>
      <c r="T580" s="8">
        <f t="shared" si="47"/>
        <v>173.68559999999999</v>
      </c>
      <c r="U580" s="5">
        <v>0.04</v>
      </c>
      <c r="V580" s="9">
        <f t="shared" si="48"/>
        <v>6.9474239999999998</v>
      </c>
      <c r="W580" s="4">
        <v>13.940000000000001</v>
      </c>
      <c r="X580" s="4">
        <f t="shared" si="49"/>
        <v>180.67817599999998</v>
      </c>
      <c r="Y580" s="58"/>
      <c r="AA580" t="b">
        <f>AND('Sales Filter'!H580= "BOBBY CHAVEZ", YEAR('Sales Filter'!B580 ) = 2015)</f>
        <v>0</v>
      </c>
    </row>
    <row r="581" spans="1:27" ht="14.5">
      <c r="A581" s="2" t="s">
        <v>1385</v>
      </c>
      <c r="B581" s="3">
        <v>42078</v>
      </c>
      <c r="C581" s="2" t="s">
        <v>1386</v>
      </c>
      <c r="D581" s="2" t="s">
        <v>1048</v>
      </c>
      <c r="E581" s="2" t="s">
        <v>48</v>
      </c>
      <c r="F581" s="2" t="s">
        <v>49</v>
      </c>
      <c r="G581" s="2" t="s">
        <v>58</v>
      </c>
      <c r="H581" s="2" t="s">
        <v>50</v>
      </c>
      <c r="I581" s="2" t="s">
        <v>30</v>
      </c>
      <c r="J581" s="2" t="s">
        <v>35</v>
      </c>
      <c r="K581" s="2" t="s">
        <v>54</v>
      </c>
      <c r="L581" s="2" t="s">
        <v>33</v>
      </c>
      <c r="M581" s="3">
        <v>42085</v>
      </c>
      <c r="N581" s="4">
        <v>13.629000000000001</v>
      </c>
      <c r="O581" s="4">
        <v>21.978000000000002</v>
      </c>
      <c r="P581" s="5">
        <f t="shared" si="45"/>
        <v>0.61259079903147695</v>
      </c>
      <c r="Q581" s="5">
        <v>0.08</v>
      </c>
      <c r="R581" s="6">
        <f t="shared" si="46"/>
        <v>23.736240000000002</v>
      </c>
      <c r="S581" s="7">
        <v>34</v>
      </c>
      <c r="T581" s="8">
        <f t="shared" si="47"/>
        <v>807.03216000000009</v>
      </c>
      <c r="U581" s="5">
        <v>6.0000000000000005E-2</v>
      </c>
      <c r="V581" s="9">
        <f t="shared" si="48"/>
        <v>48.421929600000006</v>
      </c>
      <c r="W581" s="4">
        <v>5.8199999999999994</v>
      </c>
      <c r="X581" s="4">
        <f t="shared" si="49"/>
        <v>764.43023040000014</v>
      </c>
      <c r="Y581" s="58"/>
      <c r="AA581" t="b">
        <f>AND('Sales Filter'!H581= "BOBBY CHAVEZ", YEAR('Sales Filter'!B581 ) = 2015)</f>
        <v>0</v>
      </c>
    </row>
    <row r="582" spans="1:27" ht="14.5">
      <c r="A582" s="2" t="s">
        <v>1387</v>
      </c>
      <c r="B582" s="3">
        <v>42079</v>
      </c>
      <c r="C582" s="2" t="s">
        <v>1388</v>
      </c>
      <c r="D582" s="2" t="s">
        <v>1389</v>
      </c>
      <c r="E582" s="2" t="s">
        <v>27</v>
      </c>
      <c r="F582" s="2" t="s">
        <v>27</v>
      </c>
      <c r="G582" s="2" t="s">
        <v>28</v>
      </c>
      <c r="H582" s="2" t="s">
        <v>89</v>
      </c>
      <c r="I582" s="2" t="s">
        <v>60</v>
      </c>
      <c r="J582" s="2" t="s">
        <v>35</v>
      </c>
      <c r="K582" s="2" t="s">
        <v>32</v>
      </c>
      <c r="L582" s="2" t="s">
        <v>33</v>
      </c>
      <c r="M582" s="3">
        <v>42089</v>
      </c>
      <c r="N582" s="4">
        <v>3.1570000000000005</v>
      </c>
      <c r="O582" s="4">
        <v>7.524</v>
      </c>
      <c r="P582" s="5">
        <f t="shared" si="45"/>
        <v>1.3832752613240413</v>
      </c>
      <c r="Q582" s="5">
        <v>0.08</v>
      </c>
      <c r="R582" s="6">
        <f t="shared" si="46"/>
        <v>8.1259200000000007</v>
      </c>
      <c r="S582" s="7">
        <v>37</v>
      </c>
      <c r="T582" s="8">
        <f t="shared" si="47"/>
        <v>300.65904</v>
      </c>
      <c r="U582" s="5">
        <v>0.03</v>
      </c>
      <c r="V582" s="9">
        <f t="shared" si="48"/>
        <v>9.0197711999999992</v>
      </c>
      <c r="W582" s="4">
        <v>4.47</v>
      </c>
      <c r="X582" s="4">
        <f t="shared" si="49"/>
        <v>296.10926880000005</v>
      </c>
      <c r="Y582" s="58"/>
      <c r="AA582" t="b">
        <f>AND('Sales Filter'!H582= "BOBBY CHAVEZ", YEAR('Sales Filter'!B582 ) = 2015)</f>
        <v>0</v>
      </c>
    </row>
    <row r="583" spans="1:27" ht="14.5">
      <c r="A583" s="2" t="s">
        <v>1390</v>
      </c>
      <c r="B583" s="3">
        <v>42081</v>
      </c>
      <c r="C583" s="2" t="s">
        <v>1391</v>
      </c>
      <c r="D583" s="2" t="s">
        <v>1061</v>
      </c>
      <c r="E583" s="2" t="s">
        <v>48</v>
      </c>
      <c r="F583" s="2" t="s">
        <v>49</v>
      </c>
      <c r="G583" s="2" t="s">
        <v>40</v>
      </c>
      <c r="H583" s="2" t="s">
        <v>50</v>
      </c>
      <c r="I583" s="2" t="s">
        <v>60</v>
      </c>
      <c r="J583" s="2" t="s">
        <v>31</v>
      </c>
      <c r="K583" s="2" t="s">
        <v>54</v>
      </c>
      <c r="L583" s="2" t="s">
        <v>43</v>
      </c>
      <c r="M583" s="3">
        <v>42089</v>
      </c>
      <c r="N583" s="4">
        <v>7.0400000000000009</v>
      </c>
      <c r="O583" s="4">
        <v>32.010000000000005</v>
      </c>
      <c r="P583" s="5">
        <f t="shared" si="45"/>
        <v>3.5468750000000004</v>
      </c>
      <c r="Q583" s="5">
        <v>0.08</v>
      </c>
      <c r="R583" s="6">
        <f t="shared" si="46"/>
        <v>34.570800000000006</v>
      </c>
      <c r="S583" s="7">
        <v>52</v>
      </c>
      <c r="T583" s="8">
        <f t="shared" si="47"/>
        <v>1797.6816000000003</v>
      </c>
      <c r="U583" s="5">
        <v>9.9999999999999992E-2</v>
      </c>
      <c r="V583" s="9">
        <f t="shared" si="48"/>
        <v>179.76816000000002</v>
      </c>
      <c r="W583" s="4">
        <v>4.05</v>
      </c>
      <c r="X583" s="4">
        <f t="shared" si="49"/>
        <v>1621.9634400000002</v>
      </c>
      <c r="Y583" s="58"/>
      <c r="AA583" t="b">
        <f>AND('Sales Filter'!H583= "BOBBY CHAVEZ", YEAR('Sales Filter'!B583 ) = 2015)</f>
        <v>0</v>
      </c>
    </row>
    <row r="584" spans="1:27" ht="14.5">
      <c r="A584" s="2" t="s">
        <v>1392</v>
      </c>
      <c r="B584" s="3">
        <v>42082</v>
      </c>
      <c r="C584" s="2" t="s">
        <v>546</v>
      </c>
      <c r="D584" s="2" t="s">
        <v>547</v>
      </c>
      <c r="E584" s="2" t="s">
        <v>48</v>
      </c>
      <c r="F584" s="2" t="s">
        <v>49</v>
      </c>
      <c r="G584" s="2" t="s">
        <v>40</v>
      </c>
      <c r="H584" s="2" t="s">
        <v>70</v>
      </c>
      <c r="I584" s="2" t="s">
        <v>60</v>
      </c>
      <c r="J584" s="2" t="s">
        <v>35</v>
      </c>
      <c r="K584" s="2" t="s">
        <v>36</v>
      </c>
      <c r="L584" s="2" t="s">
        <v>33</v>
      </c>
      <c r="M584" s="3">
        <v>42090</v>
      </c>
      <c r="N584" s="4">
        <v>4.125</v>
      </c>
      <c r="O584" s="4">
        <v>7.7880000000000011</v>
      </c>
      <c r="P584" s="5">
        <f t="shared" si="45"/>
        <v>0.88800000000000023</v>
      </c>
      <c r="Q584" s="5">
        <v>0.08</v>
      </c>
      <c r="R584" s="6">
        <f t="shared" si="46"/>
        <v>8.4110400000000016</v>
      </c>
      <c r="S584" s="7">
        <v>33</v>
      </c>
      <c r="T584" s="8">
        <f t="shared" si="47"/>
        <v>277.56432000000007</v>
      </c>
      <c r="U584" s="5">
        <v>0.02</v>
      </c>
      <c r="V584" s="9">
        <f t="shared" si="48"/>
        <v>5.5512864000000013</v>
      </c>
      <c r="W584" s="4">
        <v>2.4</v>
      </c>
      <c r="X584" s="4">
        <f t="shared" si="49"/>
        <v>274.41303360000006</v>
      </c>
      <c r="Y584" s="58"/>
      <c r="AA584" t="b">
        <f>AND('Sales Filter'!H584= "BOBBY CHAVEZ", YEAR('Sales Filter'!B584 ) = 2015)</f>
        <v>0</v>
      </c>
    </row>
    <row r="585" spans="1:27" ht="14.5">
      <c r="A585" s="2" t="s">
        <v>1393</v>
      </c>
      <c r="B585" s="3">
        <v>42083</v>
      </c>
      <c r="C585" s="2" t="s">
        <v>1394</v>
      </c>
      <c r="D585" s="2" t="s">
        <v>1395</v>
      </c>
      <c r="E585" s="2" t="s">
        <v>27</v>
      </c>
      <c r="F585" s="2" t="s">
        <v>27</v>
      </c>
      <c r="G585" s="2" t="s">
        <v>79</v>
      </c>
      <c r="H585" s="2" t="s">
        <v>112</v>
      </c>
      <c r="I585" s="2" t="s">
        <v>117</v>
      </c>
      <c r="J585" s="2" t="s">
        <v>35</v>
      </c>
      <c r="K585" s="2" t="s">
        <v>54</v>
      </c>
      <c r="L585" s="2" t="s">
        <v>43</v>
      </c>
      <c r="M585" s="3">
        <v>42091</v>
      </c>
      <c r="N585" s="4">
        <v>5.0490000000000004</v>
      </c>
      <c r="O585" s="4">
        <v>8.0080000000000009</v>
      </c>
      <c r="P585" s="5">
        <f t="shared" si="45"/>
        <v>0.58605664488017439</v>
      </c>
      <c r="Q585" s="5">
        <v>0.08</v>
      </c>
      <c r="R585" s="6">
        <f t="shared" si="46"/>
        <v>8.6486400000000021</v>
      </c>
      <c r="S585" s="7">
        <v>42</v>
      </c>
      <c r="T585" s="8">
        <f t="shared" si="47"/>
        <v>363.24288000000007</v>
      </c>
      <c r="U585" s="5">
        <v>0.05</v>
      </c>
      <c r="V585" s="9">
        <f t="shared" si="48"/>
        <v>18.162144000000005</v>
      </c>
      <c r="W585" s="4">
        <v>11.200000000000001</v>
      </c>
      <c r="X585" s="4">
        <f t="shared" si="49"/>
        <v>356.28073600000005</v>
      </c>
      <c r="Y585" s="58"/>
      <c r="AA585" t="b">
        <f>AND('Sales Filter'!H585= "BOBBY CHAVEZ", YEAR('Sales Filter'!B585 ) = 2015)</f>
        <v>0</v>
      </c>
    </row>
    <row r="586" spans="1:27" ht="14.5">
      <c r="A586" s="2" t="s">
        <v>1396</v>
      </c>
      <c r="B586" s="3">
        <v>42085</v>
      </c>
      <c r="C586" s="2" t="s">
        <v>1397</v>
      </c>
      <c r="D586" s="2" t="s">
        <v>1398</v>
      </c>
      <c r="E586" s="2" t="s">
        <v>27</v>
      </c>
      <c r="F586" s="2" t="s">
        <v>27</v>
      </c>
      <c r="G586" s="2" t="s">
        <v>28</v>
      </c>
      <c r="H586" s="2" t="s">
        <v>242</v>
      </c>
      <c r="I586" s="2" t="s">
        <v>30</v>
      </c>
      <c r="J586" s="2" t="s">
        <v>35</v>
      </c>
      <c r="K586" s="2" t="s">
        <v>54</v>
      </c>
      <c r="L586" s="2" t="s">
        <v>33</v>
      </c>
      <c r="M586" s="3">
        <v>42094</v>
      </c>
      <c r="N586" s="4">
        <v>3.7070000000000003</v>
      </c>
      <c r="O586" s="4">
        <v>6.0830000000000011</v>
      </c>
      <c r="P586" s="5">
        <f t="shared" si="45"/>
        <v>0.64094955489614258</v>
      </c>
      <c r="Q586" s="5">
        <v>0.08</v>
      </c>
      <c r="R586" s="6">
        <f t="shared" si="46"/>
        <v>6.5696400000000015</v>
      </c>
      <c r="S586" s="7">
        <v>25</v>
      </c>
      <c r="T586" s="8">
        <f t="shared" si="47"/>
        <v>164.24100000000004</v>
      </c>
      <c r="U586" s="5">
        <v>0.11</v>
      </c>
      <c r="V586" s="9">
        <f t="shared" si="48"/>
        <v>18.066510000000005</v>
      </c>
      <c r="W586" s="4">
        <v>7.03</v>
      </c>
      <c r="X586" s="4">
        <f t="shared" si="49"/>
        <v>153.20449000000005</v>
      </c>
      <c r="Y586" s="58"/>
      <c r="AA586" t="b">
        <f>AND('Sales Filter'!H586= "BOBBY CHAVEZ", YEAR('Sales Filter'!B586 ) = 2015)</f>
        <v>1</v>
      </c>
    </row>
    <row r="587" spans="1:27" ht="14.5">
      <c r="A587" s="2" t="s">
        <v>1399</v>
      </c>
      <c r="B587" s="3">
        <v>42085</v>
      </c>
      <c r="C587" s="2" t="s">
        <v>1400</v>
      </c>
      <c r="D587" s="2" t="s">
        <v>1067</v>
      </c>
      <c r="E587" s="2" t="s">
        <v>48</v>
      </c>
      <c r="F587" s="2" t="s">
        <v>49</v>
      </c>
      <c r="G587" s="2" t="s">
        <v>28</v>
      </c>
      <c r="H587" s="2" t="s">
        <v>70</v>
      </c>
      <c r="I587" s="2" t="s">
        <v>60</v>
      </c>
      <c r="J587" s="2" t="s">
        <v>35</v>
      </c>
      <c r="K587" s="2" t="s">
        <v>54</v>
      </c>
      <c r="L587" s="2" t="s">
        <v>33</v>
      </c>
      <c r="M587" s="3">
        <v>42093</v>
      </c>
      <c r="N587" s="4">
        <v>3.8720000000000003</v>
      </c>
      <c r="O587" s="4">
        <v>6.2480000000000002</v>
      </c>
      <c r="P587" s="5">
        <f t="shared" si="45"/>
        <v>0.61363636363636354</v>
      </c>
      <c r="Q587" s="5">
        <v>0.08</v>
      </c>
      <c r="R587" s="6">
        <f t="shared" si="46"/>
        <v>6.7478400000000009</v>
      </c>
      <c r="S587" s="7">
        <v>10</v>
      </c>
      <c r="T587" s="8">
        <f t="shared" si="47"/>
        <v>67.478400000000008</v>
      </c>
      <c r="U587" s="5">
        <v>0.03</v>
      </c>
      <c r="V587" s="9">
        <f t="shared" si="48"/>
        <v>2.0243520000000004</v>
      </c>
      <c r="W587" s="4">
        <v>1.44</v>
      </c>
      <c r="X587" s="4">
        <f t="shared" si="49"/>
        <v>66.894047999999998</v>
      </c>
      <c r="Y587" s="58"/>
      <c r="AA587" t="b">
        <f>AND('Sales Filter'!H587= "BOBBY CHAVEZ", YEAR('Sales Filter'!B587 ) = 2015)</f>
        <v>0</v>
      </c>
    </row>
    <row r="588" spans="1:27" ht="14.5">
      <c r="A588" s="2" t="s">
        <v>1401</v>
      </c>
      <c r="B588" s="3">
        <v>42086</v>
      </c>
      <c r="C588" s="2" t="s">
        <v>1229</v>
      </c>
      <c r="D588" s="2" t="s">
        <v>1230</v>
      </c>
      <c r="E588" s="2" t="s">
        <v>48</v>
      </c>
      <c r="F588" s="2" t="s">
        <v>49</v>
      </c>
      <c r="G588" s="2" t="s">
        <v>79</v>
      </c>
      <c r="H588" s="2" t="s">
        <v>70</v>
      </c>
      <c r="I588" s="2" t="s">
        <v>51</v>
      </c>
      <c r="J588" s="2" t="s">
        <v>31</v>
      </c>
      <c r="K588" s="2" t="s">
        <v>52</v>
      </c>
      <c r="L588" s="2" t="s">
        <v>33</v>
      </c>
      <c r="M588" s="3">
        <v>42095</v>
      </c>
      <c r="N588" s="4">
        <v>9.7020000000000017</v>
      </c>
      <c r="O588" s="4">
        <v>23.088999999999999</v>
      </c>
      <c r="P588" s="5">
        <f t="shared" si="45"/>
        <v>1.3798185941043077</v>
      </c>
      <c r="Q588" s="5">
        <v>0.08</v>
      </c>
      <c r="R588" s="6">
        <f t="shared" si="46"/>
        <v>24.936119999999999</v>
      </c>
      <c r="S588" s="7">
        <v>47</v>
      </c>
      <c r="T588" s="8">
        <f t="shared" si="47"/>
        <v>1171.99764</v>
      </c>
      <c r="U588" s="5">
        <v>0.04</v>
      </c>
      <c r="V588" s="9">
        <f t="shared" si="48"/>
        <v>46.879905600000001</v>
      </c>
      <c r="W588" s="4">
        <v>4.8599999999999994</v>
      </c>
      <c r="X588" s="4">
        <f t="shared" si="49"/>
        <v>1129.9777343999999</v>
      </c>
      <c r="Y588" s="58"/>
      <c r="AA588" t="b">
        <f>AND('Sales Filter'!H588= "BOBBY CHAVEZ", YEAR('Sales Filter'!B588 ) = 2015)</f>
        <v>0</v>
      </c>
    </row>
    <row r="589" spans="1:27" ht="14.5">
      <c r="A589" s="2" t="s">
        <v>1402</v>
      </c>
      <c r="B589" s="3">
        <v>42086</v>
      </c>
      <c r="C589" s="2" t="s">
        <v>1388</v>
      </c>
      <c r="D589" s="2" t="s">
        <v>1389</v>
      </c>
      <c r="E589" s="2" t="s">
        <v>27</v>
      </c>
      <c r="F589" s="2" t="s">
        <v>27</v>
      </c>
      <c r="G589" s="2" t="s">
        <v>28</v>
      </c>
      <c r="H589" s="2" t="s">
        <v>89</v>
      </c>
      <c r="I589" s="2" t="s">
        <v>51</v>
      </c>
      <c r="J589" s="2" t="s">
        <v>35</v>
      </c>
      <c r="K589" s="2" t="s">
        <v>36</v>
      </c>
      <c r="L589" s="2" t="s">
        <v>43</v>
      </c>
      <c r="M589" s="3">
        <v>42095</v>
      </c>
      <c r="N589" s="4">
        <v>1.6830000000000003</v>
      </c>
      <c r="O589" s="4">
        <v>3.0579999999999998</v>
      </c>
      <c r="P589" s="5">
        <f t="shared" si="45"/>
        <v>0.81699346405228723</v>
      </c>
      <c r="Q589" s="5">
        <v>0.08</v>
      </c>
      <c r="R589" s="6">
        <f t="shared" si="46"/>
        <v>3.3026400000000002</v>
      </c>
      <c r="S589" s="7">
        <v>36</v>
      </c>
      <c r="T589" s="8">
        <f t="shared" si="47"/>
        <v>118.89504000000001</v>
      </c>
      <c r="U589" s="5">
        <v>0.01</v>
      </c>
      <c r="V589" s="9">
        <f t="shared" si="48"/>
        <v>1.1889504000000002</v>
      </c>
      <c r="W589" s="4">
        <v>1.3900000000000001</v>
      </c>
      <c r="X589" s="4">
        <f t="shared" si="49"/>
        <v>119.09608960000001</v>
      </c>
      <c r="Y589" s="58"/>
      <c r="AA589" t="b">
        <f>AND('Sales Filter'!H589= "BOBBY CHAVEZ", YEAR('Sales Filter'!B589 ) = 2015)</f>
        <v>0</v>
      </c>
    </row>
    <row r="590" spans="1:27" ht="14.5">
      <c r="A590" s="2" t="s">
        <v>1403</v>
      </c>
      <c r="B590" s="3">
        <v>42091</v>
      </c>
      <c r="C590" s="2" t="s">
        <v>925</v>
      </c>
      <c r="D590" s="2" t="s">
        <v>926</v>
      </c>
      <c r="E590" s="2" t="s">
        <v>48</v>
      </c>
      <c r="F590" s="2" t="s">
        <v>49</v>
      </c>
      <c r="G590" s="2" t="s">
        <v>40</v>
      </c>
      <c r="H590" s="2" t="s">
        <v>50</v>
      </c>
      <c r="I590" s="2" t="s">
        <v>30</v>
      </c>
      <c r="J590" s="2" t="s">
        <v>31</v>
      </c>
      <c r="K590" s="2" t="s">
        <v>54</v>
      </c>
      <c r="L590" s="2" t="s">
        <v>33</v>
      </c>
      <c r="M590" s="3">
        <v>42100</v>
      </c>
      <c r="N590" s="4">
        <v>59.972000000000008</v>
      </c>
      <c r="O590" s="4">
        <v>111.06700000000001</v>
      </c>
      <c r="P590" s="5">
        <f t="shared" si="45"/>
        <v>0.85198092443140117</v>
      </c>
      <c r="Q590" s="5">
        <v>0.08</v>
      </c>
      <c r="R590" s="6">
        <f t="shared" si="46"/>
        <v>119.95236000000001</v>
      </c>
      <c r="S590" s="7">
        <v>15</v>
      </c>
      <c r="T590" s="8">
        <f t="shared" si="47"/>
        <v>1799.2854000000002</v>
      </c>
      <c r="U590" s="5">
        <v>6.9999999999999993E-2</v>
      </c>
      <c r="V590" s="9">
        <f t="shared" si="48"/>
        <v>125.949978</v>
      </c>
      <c r="W590" s="4">
        <v>7.2299999999999995</v>
      </c>
      <c r="X590" s="4">
        <f t="shared" si="49"/>
        <v>1680.5654220000001</v>
      </c>
      <c r="Y590" s="58"/>
      <c r="AA590" t="b">
        <f>AND('Sales Filter'!H590= "BOBBY CHAVEZ", YEAR('Sales Filter'!B590 ) = 2015)</f>
        <v>0</v>
      </c>
    </row>
    <row r="591" spans="1:27" ht="14.5">
      <c r="A591" s="2" t="s">
        <v>1404</v>
      </c>
      <c r="B591" s="3">
        <v>42096</v>
      </c>
      <c r="C591" s="2" t="s">
        <v>1405</v>
      </c>
      <c r="D591" s="2" t="s">
        <v>1406</v>
      </c>
      <c r="E591" s="2" t="s">
        <v>27</v>
      </c>
      <c r="F591" s="2" t="s">
        <v>27</v>
      </c>
      <c r="G591" s="2" t="s">
        <v>79</v>
      </c>
      <c r="H591" s="2" t="s">
        <v>112</v>
      </c>
      <c r="I591" s="2" t="s">
        <v>30</v>
      </c>
      <c r="J591" s="2" t="s">
        <v>31</v>
      </c>
      <c r="K591" s="2" t="s">
        <v>118</v>
      </c>
      <c r="L591" s="2" t="s">
        <v>119</v>
      </c>
      <c r="M591" s="3">
        <v>42104</v>
      </c>
      <c r="N591" s="4">
        <v>82.5</v>
      </c>
      <c r="O591" s="4">
        <v>133.06700000000001</v>
      </c>
      <c r="P591" s="5">
        <f t="shared" si="45"/>
        <v>0.61293333333333344</v>
      </c>
      <c r="Q591" s="5">
        <v>0.08</v>
      </c>
      <c r="R591" s="6">
        <f t="shared" si="46"/>
        <v>143.71236000000002</v>
      </c>
      <c r="S591" s="7">
        <v>40</v>
      </c>
      <c r="T591" s="8">
        <f t="shared" si="47"/>
        <v>5748.4944000000005</v>
      </c>
      <c r="U591" s="5">
        <v>9.9999999999999992E-2</v>
      </c>
      <c r="V591" s="9">
        <f t="shared" si="48"/>
        <v>574.84943999999996</v>
      </c>
      <c r="W591" s="4">
        <v>26.35</v>
      </c>
      <c r="X591" s="4">
        <f t="shared" si="49"/>
        <v>5199.9949600000009</v>
      </c>
      <c r="Y591" s="58"/>
      <c r="AA591" t="b">
        <f>AND('Sales Filter'!H591= "BOBBY CHAVEZ", YEAR('Sales Filter'!B591 ) = 2015)</f>
        <v>0</v>
      </c>
    </row>
    <row r="592" spans="1:27" ht="14.5">
      <c r="A592" s="2" t="s">
        <v>1407</v>
      </c>
      <c r="B592" s="3">
        <v>42096</v>
      </c>
      <c r="C592" s="2" t="s">
        <v>902</v>
      </c>
      <c r="D592" s="2" t="s">
        <v>903</v>
      </c>
      <c r="E592" s="2" t="s">
        <v>48</v>
      </c>
      <c r="F592" s="2" t="s">
        <v>49</v>
      </c>
      <c r="G592" s="2" t="s">
        <v>40</v>
      </c>
      <c r="H592" s="2" t="s">
        <v>50</v>
      </c>
      <c r="I592" s="2" t="s">
        <v>117</v>
      </c>
      <c r="J592" s="2" t="s">
        <v>35</v>
      </c>
      <c r="K592" s="2" t="s">
        <v>36</v>
      </c>
      <c r="L592" s="2" t="s">
        <v>33</v>
      </c>
      <c r="M592" s="3">
        <v>42104</v>
      </c>
      <c r="N592" s="4">
        <v>2.8490000000000002</v>
      </c>
      <c r="O592" s="4">
        <v>4.3780000000000001</v>
      </c>
      <c r="P592" s="5">
        <f t="shared" si="45"/>
        <v>0.53667953667953661</v>
      </c>
      <c r="Q592" s="5">
        <v>0.08</v>
      </c>
      <c r="R592" s="6">
        <f t="shared" si="46"/>
        <v>4.7282400000000004</v>
      </c>
      <c r="S592" s="7">
        <v>4</v>
      </c>
      <c r="T592" s="8">
        <f t="shared" si="47"/>
        <v>18.912960000000002</v>
      </c>
      <c r="U592" s="5">
        <v>0.05</v>
      </c>
      <c r="V592" s="9">
        <f t="shared" si="48"/>
        <v>0.94564800000000016</v>
      </c>
      <c r="W592" s="4">
        <v>3.02</v>
      </c>
      <c r="X592" s="4">
        <f t="shared" si="49"/>
        <v>20.987312000000003</v>
      </c>
      <c r="Y592" s="58"/>
      <c r="AA592" t="b">
        <f>AND('Sales Filter'!H592= "BOBBY CHAVEZ", YEAR('Sales Filter'!B592 ) = 2015)</f>
        <v>0</v>
      </c>
    </row>
    <row r="593" spans="1:27" ht="14.5">
      <c r="A593" s="2" t="s">
        <v>1408</v>
      </c>
      <c r="B593" s="3">
        <v>42100</v>
      </c>
      <c r="C593" s="2" t="s">
        <v>592</v>
      </c>
      <c r="D593" s="2" t="s">
        <v>593</v>
      </c>
      <c r="E593" s="2" t="s">
        <v>27</v>
      </c>
      <c r="F593" s="2" t="s">
        <v>27</v>
      </c>
      <c r="G593" s="2" t="s">
        <v>79</v>
      </c>
      <c r="H593" s="2" t="s">
        <v>65</v>
      </c>
      <c r="I593" s="2" t="s">
        <v>60</v>
      </c>
      <c r="J593" s="2" t="s">
        <v>35</v>
      </c>
      <c r="K593" s="2" t="s">
        <v>54</v>
      </c>
      <c r="L593" s="2" t="s">
        <v>33</v>
      </c>
      <c r="M593" s="3">
        <v>42108</v>
      </c>
      <c r="N593" s="4">
        <v>3.7070000000000003</v>
      </c>
      <c r="O593" s="4">
        <v>6.0830000000000011</v>
      </c>
      <c r="P593" s="5">
        <f t="shared" si="45"/>
        <v>0.64094955489614258</v>
      </c>
      <c r="Q593" s="5">
        <v>0.08</v>
      </c>
      <c r="R593" s="6">
        <f t="shared" si="46"/>
        <v>6.5696400000000015</v>
      </c>
      <c r="S593" s="7">
        <v>11</v>
      </c>
      <c r="T593" s="8">
        <f t="shared" si="47"/>
        <v>72.266040000000018</v>
      </c>
      <c r="U593" s="5">
        <v>9.9999999999999992E-2</v>
      </c>
      <c r="V593" s="9">
        <f t="shared" si="48"/>
        <v>7.2266040000000009</v>
      </c>
      <c r="W593" s="4">
        <v>7.03</v>
      </c>
      <c r="X593" s="4">
        <f t="shared" si="49"/>
        <v>72.069436000000024</v>
      </c>
      <c r="Y593" s="58"/>
      <c r="AA593" t="b">
        <f>AND('Sales Filter'!H593= "BOBBY CHAVEZ", YEAR('Sales Filter'!B593 ) = 2015)</f>
        <v>0</v>
      </c>
    </row>
    <row r="594" spans="1:27" ht="14.5">
      <c r="A594" s="2" t="s">
        <v>1409</v>
      </c>
      <c r="B594" s="3">
        <v>42100</v>
      </c>
      <c r="C594" s="2" t="s">
        <v>1410</v>
      </c>
      <c r="D594" s="2" t="s">
        <v>1411</v>
      </c>
      <c r="E594" s="2" t="s">
        <v>27</v>
      </c>
      <c r="F594" s="2" t="s">
        <v>27</v>
      </c>
      <c r="G594" s="2" t="s">
        <v>40</v>
      </c>
      <c r="H594" s="2" t="s">
        <v>41</v>
      </c>
      <c r="I594" s="2" t="s">
        <v>51</v>
      </c>
      <c r="J594" s="2" t="s">
        <v>35</v>
      </c>
      <c r="K594" s="2" t="s">
        <v>36</v>
      </c>
      <c r="L594" s="2" t="s">
        <v>33</v>
      </c>
      <c r="M594" s="3">
        <v>42108</v>
      </c>
      <c r="N594" s="4">
        <v>3.8280000000000003</v>
      </c>
      <c r="O594" s="4">
        <v>5.9729999999999999</v>
      </c>
      <c r="P594" s="5">
        <f t="shared" si="45"/>
        <v>0.56034482758620674</v>
      </c>
      <c r="Q594" s="5">
        <v>0.08</v>
      </c>
      <c r="R594" s="6">
        <f t="shared" si="46"/>
        <v>6.4508400000000004</v>
      </c>
      <c r="S594" s="7">
        <v>15</v>
      </c>
      <c r="T594" s="8">
        <f t="shared" si="47"/>
        <v>96.762600000000006</v>
      </c>
      <c r="U594" s="5">
        <v>0.03</v>
      </c>
      <c r="V594" s="9">
        <f t="shared" si="48"/>
        <v>2.9028780000000003</v>
      </c>
      <c r="W594" s="4">
        <v>1</v>
      </c>
      <c r="X594" s="4">
        <f t="shared" si="49"/>
        <v>94.859722000000005</v>
      </c>
      <c r="Y594" s="58"/>
      <c r="AA594" t="b">
        <f>AND('Sales Filter'!H594= "BOBBY CHAVEZ", YEAR('Sales Filter'!B594 ) = 2015)</f>
        <v>0</v>
      </c>
    </row>
    <row r="595" spans="1:27" ht="14.5">
      <c r="A595" s="2" t="s">
        <v>1412</v>
      </c>
      <c r="B595" s="3">
        <v>42102</v>
      </c>
      <c r="C595" s="2" t="s">
        <v>1413</v>
      </c>
      <c r="D595" s="2" t="s">
        <v>1414</v>
      </c>
      <c r="E595" s="2" t="s">
        <v>27</v>
      </c>
      <c r="F595" s="2" t="s">
        <v>27</v>
      </c>
      <c r="G595" s="2" t="s">
        <v>58</v>
      </c>
      <c r="H595" s="2" t="s">
        <v>59</v>
      </c>
      <c r="I595" s="2" t="s">
        <v>117</v>
      </c>
      <c r="J595" s="2" t="s">
        <v>35</v>
      </c>
      <c r="K595" s="2" t="s">
        <v>54</v>
      </c>
      <c r="L595" s="2" t="s">
        <v>33</v>
      </c>
      <c r="M595" s="3">
        <v>42112</v>
      </c>
      <c r="N595" s="4">
        <v>3.883</v>
      </c>
      <c r="O595" s="4">
        <v>9.4819999999999993</v>
      </c>
      <c r="P595" s="5">
        <f t="shared" si="45"/>
        <v>1.441926345609065</v>
      </c>
      <c r="Q595" s="5">
        <v>0.08</v>
      </c>
      <c r="R595" s="6">
        <f t="shared" si="46"/>
        <v>10.24056</v>
      </c>
      <c r="S595" s="7">
        <v>52</v>
      </c>
      <c r="T595" s="8">
        <f t="shared" si="47"/>
        <v>532.50912000000005</v>
      </c>
      <c r="U595" s="5">
        <v>0.08</v>
      </c>
      <c r="V595" s="9">
        <f t="shared" si="48"/>
        <v>42.600729600000008</v>
      </c>
      <c r="W595" s="4">
        <v>4.55</v>
      </c>
      <c r="X595" s="4">
        <f t="shared" si="49"/>
        <v>494.45839040000004</v>
      </c>
      <c r="Y595" s="58"/>
      <c r="AA595" t="b">
        <f>AND('Sales Filter'!H595= "BOBBY CHAVEZ", YEAR('Sales Filter'!B595 ) = 2015)</f>
        <v>0</v>
      </c>
    </row>
    <row r="596" spans="1:27" ht="14.5">
      <c r="A596" s="2" t="s">
        <v>1415</v>
      </c>
      <c r="B596" s="3">
        <v>42102</v>
      </c>
      <c r="C596" s="2" t="s">
        <v>1326</v>
      </c>
      <c r="D596" s="2" t="s">
        <v>1327</v>
      </c>
      <c r="E596" s="2" t="s">
        <v>27</v>
      </c>
      <c r="F596" s="2" t="s">
        <v>27</v>
      </c>
      <c r="G596" s="2" t="s">
        <v>40</v>
      </c>
      <c r="H596" s="2" t="s">
        <v>89</v>
      </c>
      <c r="I596" s="2" t="s">
        <v>60</v>
      </c>
      <c r="J596" s="2" t="s">
        <v>31</v>
      </c>
      <c r="K596" s="2" t="s">
        <v>54</v>
      </c>
      <c r="L596" s="2" t="s">
        <v>33</v>
      </c>
      <c r="M596" s="3">
        <v>42111</v>
      </c>
      <c r="N596" s="4">
        <v>7.0289999999999999</v>
      </c>
      <c r="O596" s="4">
        <v>21.978000000000002</v>
      </c>
      <c r="P596" s="5">
        <f t="shared" si="45"/>
        <v>2.126760563380282</v>
      </c>
      <c r="Q596" s="5">
        <v>0.08</v>
      </c>
      <c r="R596" s="6">
        <f t="shared" si="46"/>
        <v>23.736240000000002</v>
      </c>
      <c r="S596" s="7">
        <v>37</v>
      </c>
      <c r="T596" s="8">
        <f t="shared" si="47"/>
        <v>878.24088000000006</v>
      </c>
      <c r="U596" s="5">
        <v>0.11</v>
      </c>
      <c r="V596" s="9">
        <f t="shared" si="48"/>
        <v>96.606496800000002</v>
      </c>
      <c r="W596" s="4">
        <v>4.05</v>
      </c>
      <c r="X596" s="4">
        <f t="shared" si="49"/>
        <v>785.68438319999996</v>
      </c>
      <c r="Y596" s="58"/>
      <c r="AA596" t="b">
        <f>AND('Sales Filter'!H596= "BOBBY CHAVEZ", YEAR('Sales Filter'!B596 ) = 2015)</f>
        <v>0</v>
      </c>
    </row>
    <row r="597" spans="1:27" ht="14.5">
      <c r="A597" s="2" t="s">
        <v>1416</v>
      </c>
      <c r="B597" s="3">
        <v>42102</v>
      </c>
      <c r="C597" s="2" t="s">
        <v>1417</v>
      </c>
      <c r="D597" s="2" t="s">
        <v>1418</v>
      </c>
      <c r="E597" s="2" t="s">
        <v>27</v>
      </c>
      <c r="F597" s="2" t="s">
        <v>27</v>
      </c>
      <c r="G597" s="2" t="s">
        <v>28</v>
      </c>
      <c r="H597" s="2" t="s">
        <v>84</v>
      </c>
      <c r="I597" s="2" t="s">
        <v>60</v>
      </c>
      <c r="J597" s="2" t="s">
        <v>35</v>
      </c>
      <c r="K597" s="2" t="s">
        <v>36</v>
      </c>
      <c r="L597" s="2" t="s">
        <v>33</v>
      </c>
      <c r="M597" s="3">
        <v>42110</v>
      </c>
      <c r="N597" s="4">
        <v>1.6830000000000003</v>
      </c>
      <c r="O597" s="4">
        <v>3.0579999999999998</v>
      </c>
      <c r="P597" s="5">
        <f t="shared" si="45"/>
        <v>0.81699346405228723</v>
      </c>
      <c r="Q597" s="5">
        <v>0.08</v>
      </c>
      <c r="R597" s="6">
        <f t="shared" si="46"/>
        <v>3.3026400000000002</v>
      </c>
      <c r="S597" s="7">
        <v>21</v>
      </c>
      <c r="T597" s="8">
        <f t="shared" si="47"/>
        <v>69.355440000000002</v>
      </c>
      <c r="U597" s="5">
        <v>6.9999999999999993E-2</v>
      </c>
      <c r="V597" s="9">
        <f t="shared" si="48"/>
        <v>4.8548807999999992</v>
      </c>
      <c r="W597" s="4">
        <v>1.3900000000000001</v>
      </c>
      <c r="X597" s="4">
        <f t="shared" si="49"/>
        <v>65.890559199999998</v>
      </c>
      <c r="Y597" s="58"/>
      <c r="AA597" t="b">
        <f>AND('Sales Filter'!H597= "BOBBY CHAVEZ", YEAR('Sales Filter'!B597 ) = 2015)</f>
        <v>0</v>
      </c>
    </row>
    <row r="598" spans="1:27" ht="14.5">
      <c r="A598" s="2" t="s">
        <v>1419</v>
      </c>
      <c r="B598" s="3">
        <v>42103</v>
      </c>
      <c r="C598" s="2" t="s">
        <v>407</v>
      </c>
      <c r="D598" s="2" t="s">
        <v>408</v>
      </c>
      <c r="E598" s="2" t="s">
        <v>27</v>
      </c>
      <c r="F598" s="2" t="s">
        <v>27</v>
      </c>
      <c r="G598" s="2" t="s">
        <v>40</v>
      </c>
      <c r="H598" s="2" t="s">
        <v>59</v>
      </c>
      <c r="I598" s="2" t="s">
        <v>30</v>
      </c>
      <c r="J598" s="2" t="s">
        <v>31</v>
      </c>
      <c r="K598" s="2" t="s">
        <v>54</v>
      </c>
      <c r="L598" s="2" t="s">
        <v>33</v>
      </c>
      <c r="M598" s="3">
        <v>42111</v>
      </c>
      <c r="N598" s="4">
        <v>11.077000000000002</v>
      </c>
      <c r="O598" s="4">
        <v>17.578000000000003</v>
      </c>
      <c r="P598" s="5">
        <f t="shared" si="45"/>
        <v>0.58689175769612711</v>
      </c>
      <c r="Q598" s="5">
        <v>0.08</v>
      </c>
      <c r="R598" s="6">
        <f t="shared" si="46"/>
        <v>18.984240000000003</v>
      </c>
      <c r="S598" s="7">
        <v>42</v>
      </c>
      <c r="T598" s="8">
        <f t="shared" si="47"/>
        <v>797.3380800000001</v>
      </c>
      <c r="U598" s="5">
        <v>0.02</v>
      </c>
      <c r="V598" s="9">
        <f t="shared" si="48"/>
        <v>15.946761600000002</v>
      </c>
      <c r="W598" s="4">
        <v>4.05</v>
      </c>
      <c r="X598" s="4">
        <f t="shared" si="49"/>
        <v>785.4413184</v>
      </c>
      <c r="Y598" s="58"/>
      <c r="AA598" t="b">
        <f>AND('Sales Filter'!H598= "BOBBY CHAVEZ", YEAR('Sales Filter'!B598 ) = 2015)</f>
        <v>0</v>
      </c>
    </row>
    <row r="599" spans="1:27" ht="14.5">
      <c r="A599" s="2" t="s">
        <v>1420</v>
      </c>
      <c r="B599" s="3">
        <v>42105</v>
      </c>
      <c r="C599" s="2" t="s">
        <v>1421</v>
      </c>
      <c r="D599" s="2" t="s">
        <v>1422</v>
      </c>
      <c r="E599" s="2" t="s">
        <v>27</v>
      </c>
      <c r="F599" s="2" t="s">
        <v>27</v>
      </c>
      <c r="G599" s="2" t="s">
        <v>28</v>
      </c>
      <c r="H599" s="2" t="s">
        <v>103</v>
      </c>
      <c r="I599" s="2" t="s">
        <v>117</v>
      </c>
      <c r="J599" s="2" t="s">
        <v>35</v>
      </c>
      <c r="K599" s="2" t="s">
        <v>36</v>
      </c>
      <c r="L599" s="2" t="s">
        <v>33</v>
      </c>
      <c r="M599" s="3">
        <v>42113</v>
      </c>
      <c r="N599" s="4">
        <v>2.3760000000000003</v>
      </c>
      <c r="O599" s="4">
        <v>4.2350000000000003</v>
      </c>
      <c r="P599" s="5">
        <f t="shared" si="45"/>
        <v>0.78240740740740733</v>
      </c>
      <c r="Q599" s="5">
        <v>0.08</v>
      </c>
      <c r="R599" s="6">
        <f t="shared" si="46"/>
        <v>4.5738000000000003</v>
      </c>
      <c r="S599" s="7">
        <v>44</v>
      </c>
      <c r="T599" s="8">
        <f t="shared" si="47"/>
        <v>201.24720000000002</v>
      </c>
      <c r="U599" s="5">
        <v>0.02</v>
      </c>
      <c r="V599" s="9">
        <f t="shared" si="48"/>
        <v>4.0249440000000005</v>
      </c>
      <c r="W599" s="4">
        <v>0.75</v>
      </c>
      <c r="X599" s="4">
        <f t="shared" si="49"/>
        <v>197.97225600000002</v>
      </c>
      <c r="Y599" s="58"/>
      <c r="AA599" t="b">
        <f>AND('Sales Filter'!H599= "BOBBY CHAVEZ", YEAR('Sales Filter'!B599 ) = 2015)</f>
        <v>0</v>
      </c>
    </row>
    <row r="600" spans="1:27" ht="14.5">
      <c r="A600" s="2" t="s">
        <v>1423</v>
      </c>
      <c r="B600" s="3">
        <v>42110</v>
      </c>
      <c r="C600" s="2" t="s">
        <v>1060</v>
      </c>
      <c r="D600" s="2" t="s">
        <v>1061</v>
      </c>
      <c r="E600" s="2" t="s">
        <v>48</v>
      </c>
      <c r="F600" s="2" t="s">
        <v>49</v>
      </c>
      <c r="G600" s="2" t="s">
        <v>28</v>
      </c>
      <c r="H600" s="2" t="s">
        <v>70</v>
      </c>
      <c r="I600" s="2" t="s">
        <v>30</v>
      </c>
      <c r="J600" s="2" t="s">
        <v>35</v>
      </c>
      <c r="K600" s="2" t="s">
        <v>54</v>
      </c>
      <c r="L600" s="2" t="s">
        <v>33</v>
      </c>
      <c r="M600" s="3">
        <v>42118</v>
      </c>
      <c r="N600" s="4">
        <v>3.7070000000000003</v>
      </c>
      <c r="O600" s="4">
        <v>6.0830000000000011</v>
      </c>
      <c r="P600" s="5">
        <f t="shared" si="45"/>
        <v>0.64094955489614258</v>
      </c>
      <c r="Q600" s="5">
        <v>0.08</v>
      </c>
      <c r="R600" s="6">
        <f t="shared" si="46"/>
        <v>6.5696400000000015</v>
      </c>
      <c r="S600" s="7">
        <v>32</v>
      </c>
      <c r="T600" s="8">
        <f t="shared" si="47"/>
        <v>210.22848000000005</v>
      </c>
      <c r="U600" s="5">
        <v>0.02</v>
      </c>
      <c r="V600" s="9">
        <f t="shared" si="48"/>
        <v>4.204569600000001</v>
      </c>
      <c r="W600" s="4">
        <v>7.03</v>
      </c>
      <c r="X600" s="4">
        <f t="shared" si="49"/>
        <v>213.05391040000003</v>
      </c>
      <c r="Y600" s="58"/>
      <c r="AA600" t="b">
        <f>AND('Sales Filter'!H600= "BOBBY CHAVEZ", YEAR('Sales Filter'!B600 ) = 2015)</f>
        <v>0</v>
      </c>
    </row>
    <row r="601" spans="1:27" ht="14.5">
      <c r="A601" s="2" t="s">
        <v>1424</v>
      </c>
      <c r="B601" s="3">
        <v>42110</v>
      </c>
      <c r="C601" s="2" t="s">
        <v>986</v>
      </c>
      <c r="D601" s="2" t="s">
        <v>987</v>
      </c>
      <c r="E601" s="2" t="s">
        <v>48</v>
      </c>
      <c r="F601" s="2" t="s">
        <v>49</v>
      </c>
      <c r="G601" s="2" t="s">
        <v>28</v>
      </c>
      <c r="H601" s="2" t="s">
        <v>50</v>
      </c>
      <c r="I601" s="2" t="s">
        <v>30</v>
      </c>
      <c r="J601" s="2" t="s">
        <v>35</v>
      </c>
      <c r="K601" s="2" t="s">
        <v>54</v>
      </c>
      <c r="L601" s="2" t="s">
        <v>33</v>
      </c>
      <c r="M601" s="3">
        <v>42118</v>
      </c>
      <c r="N601" s="4">
        <v>3.7070000000000003</v>
      </c>
      <c r="O601" s="4">
        <v>6.0830000000000011</v>
      </c>
      <c r="P601" s="5">
        <f t="shared" si="45"/>
        <v>0.64094955489614258</v>
      </c>
      <c r="Q601" s="5">
        <v>0.08</v>
      </c>
      <c r="R601" s="6">
        <f t="shared" si="46"/>
        <v>6.5696400000000015</v>
      </c>
      <c r="S601" s="7">
        <v>29</v>
      </c>
      <c r="T601" s="8">
        <f t="shared" si="47"/>
        <v>190.51956000000004</v>
      </c>
      <c r="U601" s="5">
        <v>0.05</v>
      </c>
      <c r="V601" s="9">
        <f t="shared" si="48"/>
        <v>9.5259780000000021</v>
      </c>
      <c r="W601" s="4">
        <v>7.03</v>
      </c>
      <c r="X601" s="4">
        <f t="shared" si="49"/>
        <v>188.02358200000003</v>
      </c>
      <c r="Y601" s="58"/>
      <c r="AA601" t="b">
        <f>AND('Sales Filter'!H601= "BOBBY CHAVEZ", YEAR('Sales Filter'!B601 ) = 2015)</f>
        <v>0</v>
      </c>
    </row>
    <row r="602" spans="1:27" ht="14.5">
      <c r="A602" s="2" t="s">
        <v>1425</v>
      </c>
      <c r="B602" s="3">
        <v>42110</v>
      </c>
      <c r="C602" s="2" t="s">
        <v>1426</v>
      </c>
      <c r="D602" s="2" t="s">
        <v>1427</v>
      </c>
      <c r="E602" s="2" t="s">
        <v>27</v>
      </c>
      <c r="F602" s="2" t="s">
        <v>27</v>
      </c>
      <c r="G602" s="2" t="s">
        <v>40</v>
      </c>
      <c r="H602" s="2" t="s">
        <v>84</v>
      </c>
      <c r="I602" s="2" t="s">
        <v>30</v>
      </c>
      <c r="J602" s="2" t="s">
        <v>35</v>
      </c>
      <c r="K602" s="2" t="s">
        <v>54</v>
      </c>
      <c r="L602" s="2" t="s">
        <v>33</v>
      </c>
      <c r="M602" s="3">
        <v>42117</v>
      </c>
      <c r="N602" s="4">
        <v>3.8500000000000005</v>
      </c>
      <c r="O602" s="4">
        <v>6.3140000000000009</v>
      </c>
      <c r="P602" s="5">
        <f t="shared" si="45"/>
        <v>0.64</v>
      </c>
      <c r="Q602" s="5">
        <v>0.08</v>
      </c>
      <c r="R602" s="6">
        <f t="shared" si="46"/>
        <v>6.8191200000000016</v>
      </c>
      <c r="S602" s="7">
        <v>25</v>
      </c>
      <c r="T602" s="8">
        <f t="shared" si="47"/>
        <v>170.47800000000004</v>
      </c>
      <c r="U602" s="5">
        <v>6.9999999999999993E-2</v>
      </c>
      <c r="V602" s="9">
        <f t="shared" si="48"/>
        <v>11.933460000000002</v>
      </c>
      <c r="W602" s="4">
        <v>5.0599999999999996</v>
      </c>
      <c r="X602" s="4">
        <f t="shared" si="49"/>
        <v>163.60454000000004</v>
      </c>
      <c r="Y602" s="58"/>
      <c r="AA602" t="b">
        <f>AND('Sales Filter'!H602= "BOBBY CHAVEZ", YEAR('Sales Filter'!B602 ) = 2015)</f>
        <v>0</v>
      </c>
    </row>
    <row r="603" spans="1:27" ht="14.5">
      <c r="A603" s="2" t="s">
        <v>1428</v>
      </c>
      <c r="B603" s="3">
        <v>42111</v>
      </c>
      <c r="C603" s="2" t="s">
        <v>292</v>
      </c>
      <c r="D603" s="2" t="s">
        <v>293</v>
      </c>
      <c r="E603" s="2" t="s">
        <v>27</v>
      </c>
      <c r="F603" s="2" t="s">
        <v>27</v>
      </c>
      <c r="G603" s="2" t="s">
        <v>28</v>
      </c>
      <c r="H603" s="2" t="s">
        <v>29</v>
      </c>
      <c r="I603" s="2" t="s">
        <v>51</v>
      </c>
      <c r="J603" s="2" t="s">
        <v>31</v>
      </c>
      <c r="K603" s="2" t="s">
        <v>54</v>
      </c>
      <c r="L603" s="2" t="s">
        <v>43</v>
      </c>
      <c r="M603" s="3">
        <v>42118</v>
      </c>
      <c r="N603" s="4">
        <v>7.0289999999999999</v>
      </c>
      <c r="O603" s="4">
        <v>21.978000000000002</v>
      </c>
      <c r="P603" s="5">
        <f t="shared" si="45"/>
        <v>2.126760563380282</v>
      </c>
      <c r="Q603" s="5">
        <v>0.08</v>
      </c>
      <c r="R603" s="6">
        <f t="shared" si="46"/>
        <v>23.736240000000002</v>
      </c>
      <c r="S603" s="7">
        <v>8</v>
      </c>
      <c r="T603" s="8">
        <f t="shared" si="47"/>
        <v>189.88992000000002</v>
      </c>
      <c r="U603" s="5">
        <v>0.09</v>
      </c>
      <c r="V603" s="9">
        <f t="shared" si="48"/>
        <v>17.090092800000001</v>
      </c>
      <c r="W603" s="4">
        <v>4.05</v>
      </c>
      <c r="X603" s="4">
        <f t="shared" si="49"/>
        <v>176.84982720000002</v>
      </c>
      <c r="Y603" s="58"/>
      <c r="AA603" t="b">
        <f>AND('Sales Filter'!H603= "BOBBY CHAVEZ", YEAR('Sales Filter'!B603 ) = 2015)</f>
        <v>0</v>
      </c>
    </row>
    <row r="604" spans="1:27" ht="14.5">
      <c r="A604" s="2" t="s">
        <v>1429</v>
      </c>
      <c r="B604" s="3">
        <v>42112</v>
      </c>
      <c r="C604" s="2" t="s">
        <v>1430</v>
      </c>
      <c r="D604" s="2" t="s">
        <v>1431</v>
      </c>
      <c r="E604" s="2" t="s">
        <v>27</v>
      </c>
      <c r="F604" s="2" t="s">
        <v>27</v>
      </c>
      <c r="G604" s="2" t="s">
        <v>28</v>
      </c>
      <c r="H604" s="2" t="s">
        <v>59</v>
      </c>
      <c r="I604" s="2" t="s">
        <v>117</v>
      </c>
      <c r="J604" s="2" t="s">
        <v>35</v>
      </c>
      <c r="K604" s="2" t="s">
        <v>36</v>
      </c>
      <c r="L604" s="2" t="s">
        <v>43</v>
      </c>
      <c r="M604" s="3">
        <v>42121</v>
      </c>
      <c r="N604" s="4">
        <v>3.278</v>
      </c>
      <c r="O604" s="4">
        <v>6.4240000000000004</v>
      </c>
      <c r="P604" s="5">
        <f t="shared" si="45"/>
        <v>0.95973154362416113</v>
      </c>
      <c r="Q604" s="5">
        <v>0.08</v>
      </c>
      <c r="R604" s="6">
        <f t="shared" si="46"/>
        <v>6.937920000000001</v>
      </c>
      <c r="S604" s="7">
        <v>14</v>
      </c>
      <c r="T604" s="8">
        <f t="shared" si="47"/>
        <v>97.130880000000019</v>
      </c>
      <c r="U604" s="5">
        <v>0.03</v>
      </c>
      <c r="V604" s="9">
        <f t="shared" si="48"/>
        <v>2.9139264000000002</v>
      </c>
      <c r="W604" s="4">
        <v>0.88</v>
      </c>
      <c r="X604" s="4">
        <f t="shared" si="49"/>
        <v>95.09695360000002</v>
      </c>
      <c r="Y604" s="58"/>
      <c r="AA604" t="b">
        <f>AND('Sales Filter'!H604= "BOBBY CHAVEZ", YEAR('Sales Filter'!B604 ) = 2015)</f>
        <v>0</v>
      </c>
    </row>
    <row r="605" spans="1:27" ht="14.5">
      <c r="A605" s="2" t="s">
        <v>1432</v>
      </c>
      <c r="B605" s="3">
        <v>42115</v>
      </c>
      <c r="C605" s="2" t="s">
        <v>428</v>
      </c>
      <c r="D605" s="2" t="s">
        <v>429</v>
      </c>
      <c r="E605" s="2" t="s">
        <v>27</v>
      </c>
      <c r="F605" s="2" t="s">
        <v>27</v>
      </c>
      <c r="G605" s="2" t="s">
        <v>40</v>
      </c>
      <c r="H605" s="2" t="s">
        <v>103</v>
      </c>
      <c r="I605" s="2" t="s">
        <v>117</v>
      </c>
      <c r="J605" s="2" t="s">
        <v>31</v>
      </c>
      <c r="K605" s="2" t="s">
        <v>94</v>
      </c>
      <c r="L605" s="2" t="s">
        <v>33</v>
      </c>
      <c r="M605" s="3">
        <v>42122</v>
      </c>
      <c r="N605" s="4">
        <v>415.78900000000004</v>
      </c>
      <c r="O605" s="4">
        <v>659.98900000000003</v>
      </c>
      <c r="P605" s="5">
        <f t="shared" si="45"/>
        <v>0.58731712479166109</v>
      </c>
      <c r="Q605" s="5">
        <v>0.08</v>
      </c>
      <c r="R605" s="6">
        <f t="shared" si="46"/>
        <v>712.78812000000005</v>
      </c>
      <c r="S605" s="7">
        <v>52</v>
      </c>
      <c r="T605" s="8">
        <f t="shared" si="47"/>
        <v>37064.982240000005</v>
      </c>
      <c r="U605" s="5">
        <v>9.9999999999999992E-2</v>
      </c>
      <c r="V605" s="9">
        <f t="shared" si="48"/>
        <v>3706.4982240000004</v>
      </c>
      <c r="W605" s="4">
        <v>24.54</v>
      </c>
      <c r="X605" s="4">
        <f t="shared" si="49"/>
        <v>33383.024016000003</v>
      </c>
      <c r="Y605" s="58"/>
      <c r="AA605" t="b">
        <f>AND('Sales Filter'!H605= "BOBBY CHAVEZ", YEAR('Sales Filter'!B605 ) = 2015)</f>
        <v>0</v>
      </c>
    </row>
    <row r="606" spans="1:27" ht="14.5">
      <c r="A606" s="2" t="s">
        <v>1433</v>
      </c>
      <c r="B606" s="3">
        <v>42116</v>
      </c>
      <c r="C606" s="2" t="s">
        <v>25</v>
      </c>
      <c r="D606" s="2" t="s">
        <v>26</v>
      </c>
      <c r="E606" s="2" t="s">
        <v>27</v>
      </c>
      <c r="F606" s="2" t="s">
        <v>27</v>
      </c>
      <c r="G606" s="2" t="s">
        <v>28</v>
      </c>
      <c r="H606" s="2" t="s">
        <v>29</v>
      </c>
      <c r="I606" s="2" t="s">
        <v>42</v>
      </c>
      <c r="J606" s="2" t="s">
        <v>35</v>
      </c>
      <c r="K606" s="2" t="s">
        <v>36</v>
      </c>
      <c r="L606" s="2" t="s">
        <v>33</v>
      </c>
      <c r="M606" s="3">
        <v>42123</v>
      </c>
      <c r="N606" s="4">
        <v>1.9360000000000002</v>
      </c>
      <c r="O606" s="4">
        <v>3.718</v>
      </c>
      <c r="P606" s="5">
        <f t="shared" si="45"/>
        <v>0.9204545454545453</v>
      </c>
      <c r="Q606" s="5">
        <v>0.08</v>
      </c>
      <c r="R606" s="6">
        <f t="shared" si="46"/>
        <v>4.0154399999999999</v>
      </c>
      <c r="S606" s="7">
        <v>33</v>
      </c>
      <c r="T606" s="8">
        <f t="shared" si="47"/>
        <v>132.50952000000001</v>
      </c>
      <c r="U606" s="5">
        <v>0.05</v>
      </c>
      <c r="V606" s="9">
        <f t="shared" si="48"/>
        <v>6.6254760000000008</v>
      </c>
      <c r="W606" s="4">
        <v>0.9</v>
      </c>
      <c r="X606" s="4">
        <f t="shared" si="49"/>
        <v>126.78404400000001</v>
      </c>
      <c r="Y606" s="58"/>
      <c r="AA606" t="b">
        <f>AND('Sales Filter'!H606= "BOBBY CHAVEZ", YEAR('Sales Filter'!B606 ) = 2015)</f>
        <v>0</v>
      </c>
    </row>
    <row r="607" spans="1:27" ht="14.5">
      <c r="A607" s="2" t="s">
        <v>1434</v>
      </c>
      <c r="B607" s="3">
        <v>42117</v>
      </c>
      <c r="C607" s="2" t="s">
        <v>1435</v>
      </c>
      <c r="D607" s="2" t="s">
        <v>1073</v>
      </c>
      <c r="E607" s="2" t="s">
        <v>48</v>
      </c>
      <c r="F607" s="2" t="s">
        <v>49</v>
      </c>
      <c r="G607" s="2" t="s">
        <v>40</v>
      </c>
      <c r="H607" s="2" t="s">
        <v>50</v>
      </c>
      <c r="I607" s="2" t="s">
        <v>60</v>
      </c>
      <c r="J607" s="2" t="s">
        <v>31</v>
      </c>
      <c r="K607" s="2" t="s">
        <v>94</v>
      </c>
      <c r="L607" s="2" t="s">
        <v>33</v>
      </c>
      <c r="M607" s="3">
        <v>42126</v>
      </c>
      <c r="N607" s="4">
        <v>237.60000000000002</v>
      </c>
      <c r="O607" s="4">
        <v>494.98900000000003</v>
      </c>
      <c r="P607" s="5">
        <f t="shared" si="45"/>
        <v>1.0832870370370369</v>
      </c>
      <c r="Q607" s="5">
        <v>0.08</v>
      </c>
      <c r="R607" s="6">
        <f t="shared" si="46"/>
        <v>534.58812000000012</v>
      </c>
      <c r="S607" s="7">
        <v>4</v>
      </c>
      <c r="T607" s="8">
        <f t="shared" si="47"/>
        <v>2138.3524800000005</v>
      </c>
      <c r="U607" s="5">
        <v>0.09</v>
      </c>
      <c r="V607" s="9">
        <f t="shared" si="48"/>
        <v>192.45172320000003</v>
      </c>
      <c r="W607" s="4">
        <v>24.54</v>
      </c>
      <c r="X607" s="4">
        <f t="shared" si="49"/>
        <v>1970.4407568000004</v>
      </c>
      <c r="Y607" s="58"/>
      <c r="AA607" t="b">
        <f>AND('Sales Filter'!H607= "BOBBY CHAVEZ", YEAR('Sales Filter'!B607 ) = 2015)</f>
        <v>0</v>
      </c>
    </row>
    <row r="608" spans="1:27" ht="14.5">
      <c r="A608" s="2" t="s">
        <v>1436</v>
      </c>
      <c r="B608" s="3">
        <v>42118</v>
      </c>
      <c r="C608" s="2" t="s">
        <v>1437</v>
      </c>
      <c r="D608" s="2" t="s">
        <v>1079</v>
      </c>
      <c r="E608" s="2" t="s">
        <v>48</v>
      </c>
      <c r="F608" s="2" t="s">
        <v>49</v>
      </c>
      <c r="G608" s="2" t="s">
        <v>79</v>
      </c>
      <c r="H608" s="2" t="s">
        <v>70</v>
      </c>
      <c r="I608" s="2" t="s">
        <v>60</v>
      </c>
      <c r="J608" s="2" t="s">
        <v>35</v>
      </c>
      <c r="K608" s="2" t="s">
        <v>54</v>
      </c>
      <c r="L608" s="2" t="s">
        <v>33</v>
      </c>
      <c r="M608" s="3">
        <v>42127</v>
      </c>
      <c r="N608" s="4">
        <v>15.268000000000002</v>
      </c>
      <c r="O608" s="4">
        <v>24.618000000000002</v>
      </c>
      <c r="P608" s="5">
        <f t="shared" si="45"/>
        <v>0.61239193083573473</v>
      </c>
      <c r="Q608" s="5">
        <v>0.08</v>
      </c>
      <c r="R608" s="6">
        <f t="shared" si="46"/>
        <v>26.587440000000004</v>
      </c>
      <c r="S608" s="7">
        <v>8</v>
      </c>
      <c r="T608" s="8">
        <f t="shared" si="47"/>
        <v>212.69952000000004</v>
      </c>
      <c r="U608" s="5">
        <v>0.01</v>
      </c>
      <c r="V608" s="9">
        <f t="shared" si="48"/>
        <v>2.1269952000000005</v>
      </c>
      <c r="W608" s="4">
        <v>15.15</v>
      </c>
      <c r="X608" s="4">
        <f t="shared" si="49"/>
        <v>225.72252480000003</v>
      </c>
      <c r="Y608" s="58"/>
      <c r="AA608" t="b">
        <f>AND('Sales Filter'!H608= "BOBBY CHAVEZ", YEAR('Sales Filter'!B608 ) = 2015)</f>
        <v>0</v>
      </c>
    </row>
    <row r="609" spans="1:27" ht="14.5">
      <c r="A609" s="2" t="s">
        <v>1438</v>
      </c>
      <c r="B609" s="3">
        <v>42120</v>
      </c>
      <c r="C609" s="2" t="s">
        <v>1439</v>
      </c>
      <c r="D609" s="2" t="s">
        <v>1092</v>
      </c>
      <c r="E609" s="2" t="s">
        <v>48</v>
      </c>
      <c r="F609" s="2" t="s">
        <v>49</v>
      </c>
      <c r="G609" s="2" t="s">
        <v>79</v>
      </c>
      <c r="H609" s="2" t="s">
        <v>50</v>
      </c>
      <c r="I609" s="2" t="s">
        <v>42</v>
      </c>
      <c r="J609" s="2" t="s">
        <v>35</v>
      </c>
      <c r="K609" s="2" t="s">
        <v>54</v>
      </c>
      <c r="L609" s="2" t="s">
        <v>43</v>
      </c>
      <c r="M609" s="3">
        <v>42129</v>
      </c>
      <c r="N609" s="4">
        <v>4.0150000000000006</v>
      </c>
      <c r="O609" s="4">
        <v>6.5780000000000012</v>
      </c>
      <c r="P609" s="5">
        <f t="shared" si="45"/>
        <v>0.63835616438356169</v>
      </c>
      <c r="Q609" s="5">
        <v>0.08</v>
      </c>
      <c r="R609" s="6">
        <f t="shared" si="46"/>
        <v>7.1042400000000017</v>
      </c>
      <c r="S609" s="7">
        <v>52</v>
      </c>
      <c r="T609" s="8">
        <f t="shared" si="47"/>
        <v>369.42048000000011</v>
      </c>
      <c r="U609" s="5">
        <v>9.9999999999999992E-2</v>
      </c>
      <c r="V609" s="9">
        <f t="shared" si="48"/>
        <v>36.942048000000007</v>
      </c>
      <c r="W609" s="4">
        <v>1.54</v>
      </c>
      <c r="X609" s="4">
        <f t="shared" si="49"/>
        <v>334.01843200000013</v>
      </c>
      <c r="Y609" s="58"/>
      <c r="AA609" t="b">
        <f>AND('Sales Filter'!H609= "BOBBY CHAVEZ", YEAR('Sales Filter'!B609 ) = 2015)</f>
        <v>0</v>
      </c>
    </row>
    <row r="610" spans="1:27" ht="14.5">
      <c r="A610" s="2" t="s">
        <v>1440</v>
      </c>
      <c r="B610" s="3">
        <v>42120</v>
      </c>
      <c r="C610" s="2" t="s">
        <v>1441</v>
      </c>
      <c r="D610" s="2" t="s">
        <v>1095</v>
      </c>
      <c r="E610" s="2" t="s">
        <v>48</v>
      </c>
      <c r="F610" s="2" t="s">
        <v>49</v>
      </c>
      <c r="G610" s="2" t="s">
        <v>28</v>
      </c>
      <c r="H610" s="2" t="s">
        <v>50</v>
      </c>
      <c r="I610" s="2" t="s">
        <v>51</v>
      </c>
      <c r="J610" s="2" t="s">
        <v>31</v>
      </c>
      <c r="K610" s="2" t="s">
        <v>118</v>
      </c>
      <c r="L610" s="2" t="s">
        <v>119</v>
      </c>
      <c r="M610" s="3">
        <v>42130</v>
      </c>
      <c r="N610" s="4">
        <v>347.17100000000005</v>
      </c>
      <c r="O610" s="4">
        <v>551.06700000000012</v>
      </c>
      <c r="P610" s="5">
        <f t="shared" si="45"/>
        <v>0.58730711954627557</v>
      </c>
      <c r="Q610" s="5">
        <v>0.08</v>
      </c>
      <c r="R610" s="6">
        <f t="shared" si="46"/>
        <v>595.15236000000016</v>
      </c>
      <c r="S610" s="7">
        <v>46</v>
      </c>
      <c r="T610" s="8">
        <f t="shared" si="47"/>
        <v>27377.008560000006</v>
      </c>
      <c r="U610" s="5">
        <v>9.9999999999999992E-2</v>
      </c>
      <c r="V610" s="9">
        <f t="shared" si="48"/>
        <v>2737.7008560000004</v>
      </c>
      <c r="W610" s="4">
        <v>69.349999999999994</v>
      </c>
      <c r="X610" s="4">
        <f t="shared" si="49"/>
        <v>24708.657704000005</v>
      </c>
      <c r="Y610" s="58"/>
      <c r="AA610" t="b">
        <f>AND('Sales Filter'!H610= "BOBBY CHAVEZ", YEAR('Sales Filter'!B610 ) = 2015)</f>
        <v>0</v>
      </c>
    </row>
    <row r="611" spans="1:27" ht="14.5">
      <c r="A611" s="2" t="s">
        <v>1442</v>
      </c>
      <c r="B611" s="3">
        <v>42121</v>
      </c>
      <c r="C611" s="2" t="s">
        <v>1443</v>
      </c>
      <c r="D611" s="2" t="s">
        <v>1444</v>
      </c>
      <c r="E611" s="2" t="s">
        <v>27</v>
      </c>
      <c r="F611" s="2" t="s">
        <v>27</v>
      </c>
      <c r="G611" s="2" t="s">
        <v>28</v>
      </c>
      <c r="H611" s="2" t="s">
        <v>29</v>
      </c>
      <c r="I611" s="2" t="s">
        <v>42</v>
      </c>
      <c r="J611" s="2" t="s">
        <v>35</v>
      </c>
      <c r="K611" s="2" t="s">
        <v>54</v>
      </c>
      <c r="L611" s="2" t="s">
        <v>33</v>
      </c>
      <c r="M611" s="3">
        <v>42133</v>
      </c>
      <c r="N611" s="4">
        <v>2.0240000000000005</v>
      </c>
      <c r="O611" s="4">
        <v>3.1680000000000001</v>
      </c>
      <c r="P611" s="5">
        <f t="shared" si="45"/>
        <v>0.56521739130434756</v>
      </c>
      <c r="Q611" s="5">
        <v>0.08</v>
      </c>
      <c r="R611" s="6">
        <f t="shared" si="46"/>
        <v>3.4214400000000005</v>
      </c>
      <c r="S611" s="7">
        <v>31</v>
      </c>
      <c r="T611" s="8">
        <f t="shared" si="47"/>
        <v>106.06464000000001</v>
      </c>
      <c r="U611" s="5">
        <v>0.04</v>
      </c>
      <c r="V611" s="9">
        <f t="shared" si="48"/>
        <v>4.2425856000000008</v>
      </c>
      <c r="W611" s="4">
        <v>1.04</v>
      </c>
      <c r="X611" s="4">
        <f t="shared" si="49"/>
        <v>102.86205440000002</v>
      </c>
      <c r="Y611" s="58"/>
      <c r="AA611" t="b">
        <f>AND('Sales Filter'!H611= "BOBBY CHAVEZ", YEAR('Sales Filter'!B611 ) = 2015)</f>
        <v>0</v>
      </c>
    </row>
    <row r="612" spans="1:27" ht="14.5">
      <c r="A612" s="2" t="s">
        <v>1445</v>
      </c>
      <c r="B612" s="3">
        <v>42122</v>
      </c>
      <c r="C612" s="2" t="s">
        <v>497</v>
      </c>
      <c r="D612" s="2" t="s">
        <v>498</v>
      </c>
      <c r="E612" s="2" t="s">
        <v>48</v>
      </c>
      <c r="F612" s="2" t="s">
        <v>49</v>
      </c>
      <c r="G612" s="2" t="s">
        <v>58</v>
      </c>
      <c r="H612" s="2" t="s">
        <v>70</v>
      </c>
      <c r="I612" s="2" t="s">
        <v>117</v>
      </c>
      <c r="J612" s="2" t="s">
        <v>35</v>
      </c>
      <c r="K612" s="2" t="s">
        <v>54</v>
      </c>
      <c r="L612" s="2" t="s">
        <v>33</v>
      </c>
      <c r="M612" s="3">
        <v>42131</v>
      </c>
      <c r="N612" s="4">
        <v>2.4859999999999998</v>
      </c>
      <c r="O612" s="4">
        <v>3.9380000000000006</v>
      </c>
      <c r="P612" s="5">
        <f t="shared" si="45"/>
        <v>0.58407079646017734</v>
      </c>
      <c r="Q612" s="5">
        <v>0.08</v>
      </c>
      <c r="R612" s="6">
        <f t="shared" si="46"/>
        <v>4.2530400000000013</v>
      </c>
      <c r="S612" s="7">
        <v>9</v>
      </c>
      <c r="T612" s="8">
        <f t="shared" si="47"/>
        <v>38.277360000000009</v>
      </c>
      <c r="U612" s="5">
        <v>9.9999999999999992E-2</v>
      </c>
      <c r="V612" s="9">
        <f t="shared" si="48"/>
        <v>3.8277360000000007</v>
      </c>
      <c r="W612" s="4">
        <v>5.52</v>
      </c>
      <c r="X612" s="4">
        <f t="shared" si="49"/>
        <v>39.96962400000001</v>
      </c>
      <c r="Y612" s="58"/>
      <c r="AA612" t="b">
        <f>AND('Sales Filter'!H612= "BOBBY CHAVEZ", YEAR('Sales Filter'!B612 ) = 2015)</f>
        <v>0</v>
      </c>
    </row>
    <row r="613" spans="1:27" ht="14.5">
      <c r="A613" s="2" t="s">
        <v>1446</v>
      </c>
      <c r="B613" s="3">
        <v>42123</v>
      </c>
      <c r="C613" s="2" t="s">
        <v>869</v>
      </c>
      <c r="D613" s="2" t="s">
        <v>870</v>
      </c>
      <c r="E613" s="2" t="s">
        <v>27</v>
      </c>
      <c r="F613" s="2" t="s">
        <v>27</v>
      </c>
      <c r="G613" s="2" t="s">
        <v>40</v>
      </c>
      <c r="H613" s="2" t="s">
        <v>112</v>
      </c>
      <c r="I613" s="2" t="s">
        <v>51</v>
      </c>
      <c r="J613" s="2" t="s">
        <v>35</v>
      </c>
      <c r="K613" s="2" t="s">
        <v>54</v>
      </c>
      <c r="L613" s="2" t="s">
        <v>33</v>
      </c>
      <c r="M613" s="3">
        <v>42131</v>
      </c>
      <c r="N613" s="4">
        <v>4.4330000000000007</v>
      </c>
      <c r="O613" s="4">
        <v>10.318000000000001</v>
      </c>
      <c r="P613" s="5">
        <f t="shared" si="45"/>
        <v>1.3275434243176178</v>
      </c>
      <c r="Q613" s="5">
        <v>0.08</v>
      </c>
      <c r="R613" s="6">
        <f t="shared" si="46"/>
        <v>11.143440000000002</v>
      </c>
      <c r="S613" s="7">
        <v>33</v>
      </c>
      <c r="T613" s="8">
        <f t="shared" si="47"/>
        <v>367.73352000000006</v>
      </c>
      <c r="U613" s="5">
        <v>0.09</v>
      </c>
      <c r="V613" s="9">
        <f t="shared" si="48"/>
        <v>33.096016800000001</v>
      </c>
      <c r="W613" s="4">
        <v>7.33</v>
      </c>
      <c r="X613" s="4">
        <f t="shared" si="49"/>
        <v>341.96750320000007</v>
      </c>
      <c r="Y613" s="58"/>
      <c r="AA613" t="b">
        <f>AND('Sales Filter'!H613= "BOBBY CHAVEZ", YEAR('Sales Filter'!B613 ) = 2015)</f>
        <v>0</v>
      </c>
    </row>
    <row r="614" spans="1:27" ht="14.5">
      <c r="A614" s="2" t="s">
        <v>1447</v>
      </c>
      <c r="B614" s="3">
        <v>42124</v>
      </c>
      <c r="C614" s="2" t="s">
        <v>1448</v>
      </c>
      <c r="D614" s="2" t="s">
        <v>1449</v>
      </c>
      <c r="E614" s="2" t="s">
        <v>27</v>
      </c>
      <c r="F614" s="2" t="s">
        <v>27</v>
      </c>
      <c r="G614" s="2" t="s">
        <v>79</v>
      </c>
      <c r="H614" s="2" t="s">
        <v>327</v>
      </c>
      <c r="I614" s="2" t="s">
        <v>60</v>
      </c>
      <c r="J614" s="2" t="s">
        <v>35</v>
      </c>
      <c r="K614" s="2" t="s">
        <v>32</v>
      </c>
      <c r="L614" s="2" t="s">
        <v>33</v>
      </c>
      <c r="M614" s="3">
        <v>42132</v>
      </c>
      <c r="N614" s="4">
        <v>3.762</v>
      </c>
      <c r="O614" s="4">
        <v>9.1740000000000013</v>
      </c>
      <c r="P614" s="5">
        <f t="shared" si="45"/>
        <v>1.4385964912280704</v>
      </c>
      <c r="Q614" s="5">
        <v>0.08</v>
      </c>
      <c r="R614" s="6">
        <f t="shared" si="46"/>
        <v>9.9079200000000025</v>
      </c>
      <c r="S614" s="7">
        <v>23</v>
      </c>
      <c r="T614" s="8">
        <f t="shared" si="47"/>
        <v>227.88216000000006</v>
      </c>
      <c r="U614" s="5">
        <v>0.04</v>
      </c>
      <c r="V614" s="9">
        <f t="shared" si="48"/>
        <v>9.1152864000000022</v>
      </c>
      <c r="W614" s="4">
        <v>2.69</v>
      </c>
      <c r="X614" s="4">
        <f t="shared" si="49"/>
        <v>221.45687360000005</v>
      </c>
      <c r="Y614" s="58"/>
      <c r="AA614" t="b">
        <f>AND('Sales Filter'!H614= "BOBBY CHAVEZ", YEAR('Sales Filter'!B614 ) = 2015)</f>
        <v>0</v>
      </c>
    </row>
    <row r="615" spans="1:27" ht="14.5">
      <c r="A615" s="2" t="s">
        <v>1450</v>
      </c>
      <c r="B615" s="3">
        <v>42125</v>
      </c>
      <c r="C615" s="2" t="s">
        <v>834</v>
      </c>
      <c r="D615" s="2" t="s">
        <v>835</v>
      </c>
      <c r="E615" s="2" t="s">
        <v>48</v>
      </c>
      <c r="F615" s="2" t="s">
        <v>49</v>
      </c>
      <c r="G615" s="2" t="s">
        <v>28</v>
      </c>
      <c r="H615" s="2" t="s">
        <v>50</v>
      </c>
      <c r="I615" s="2" t="s">
        <v>60</v>
      </c>
      <c r="J615" s="2" t="s">
        <v>31</v>
      </c>
      <c r="K615" s="2" t="s">
        <v>54</v>
      </c>
      <c r="L615" s="2" t="s">
        <v>33</v>
      </c>
      <c r="M615" s="3">
        <v>42134</v>
      </c>
      <c r="N615" s="4">
        <v>11.077000000000002</v>
      </c>
      <c r="O615" s="4">
        <v>17.578000000000003</v>
      </c>
      <c r="P615" s="5">
        <f t="shared" si="45"/>
        <v>0.58689175769612711</v>
      </c>
      <c r="Q615" s="5">
        <v>0.08</v>
      </c>
      <c r="R615" s="6">
        <f t="shared" si="46"/>
        <v>18.984240000000003</v>
      </c>
      <c r="S615" s="7">
        <v>28</v>
      </c>
      <c r="T615" s="8">
        <f t="shared" si="47"/>
        <v>531.55872000000011</v>
      </c>
      <c r="U615" s="5">
        <v>0.04</v>
      </c>
      <c r="V615" s="9">
        <f t="shared" si="48"/>
        <v>21.262348800000005</v>
      </c>
      <c r="W615" s="4">
        <v>4.05</v>
      </c>
      <c r="X615" s="4">
        <f t="shared" si="49"/>
        <v>514.34637120000014</v>
      </c>
      <c r="Y615" s="58"/>
      <c r="AA615" t="b">
        <f>AND('Sales Filter'!H615= "BOBBY CHAVEZ", YEAR('Sales Filter'!B615 ) = 2015)</f>
        <v>0</v>
      </c>
    </row>
    <row r="616" spans="1:27" ht="14.5">
      <c r="A616" s="2" t="s">
        <v>1451</v>
      </c>
      <c r="B616" s="3">
        <v>42126</v>
      </c>
      <c r="C616" s="2" t="s">
        <v>1452</v>
      </c>
      <c r="D616" s="2" t="s">
        <v>1453</v>
      </c>
      <c r="E616" s="2" t="s">
        <v>27</v>
      </c>
      <c r="F616" s="2" t="s">
        <v>27</v>
      </c>
      <c r="G616" s="2" t="s">
        <v>28</v>
      </c>
      <c r="H616" s="2" t="s">
        <v>103</v>
      </c>
      <c r="I616" s="2" t="s">
        <v>117</v>
      </c>
      <c r="J616" s="2" t="s">
        <v>35</v>
      </c>
      <c r="K616" s="2" t="s">
        <v>54</v>
      </c>
      <c r="L616" s="2" t="s">
        <v>33</v>
      </c>
      <c r="M616" s="3">
        <v>42134</v>
      </c>
      <c r="N616" s="4">
        <v>92.64200000000001</v>
      </c>
      <c r="O616" s="4">
        <v>231.60500000000002</v>
      </c>
      <c r="P616" s="5">
        <f t="shared" si="45"/>
        <v>1.5</v>
      </c>
      <c r="Q616" s="5">
        <v>0.08</v>
      </c>
      <c r="R616" s="6">
        <f t="shared" si="46"/>
        <v>250.13340000000002</v>
      </c>
      <c r="S616" s="7">
        <v>20</v>
      </c>
      <c r="T616" s="8">
        <f t="shared" si="47"/>
        <v>5002.6680000000006</v>
      </c>
      <c r="U616" s="5">
        <v>6.0000000000000005E-2</v>
      </c>
      <c r="V616" s="9">
        <f t="shared" si="48"/>
        <v>300.16008000000005</v>
      </c>
      <c r="W616" s="4">
        <v>10.040000000000001</v>
      </c>
      <c r="X616" s="4">
        <f t="shared" si="49"/>
        <v>4712.5479200000009</v>
      </c>
      <c r="Y616" s="58"/>
      <c r="AA616" t="b">
        <f>AND('Sales Filter'!H616= "BOBBY CHAVEZ", YEAR('Sales Filter'!B616 ) = 2015)</f>
        <v>0</v>
      </c>
    </row>
    <row r="617" spans="1:27" ht="14.5">
      <c r="A617" s="2" t="s">
        <v>1454</v>
      </c>
      <c r="B617" s="3">
        <v>42128</v>
      </c>
      <c r="C617" s="2" t="s">
        <v>1455</v>
      </c>
      <c r="D617" s="2" t="s">
        <v>1107</v>
      </c>
      <c r="E617" s="2" t="s">
        <v>48</v>
      </c>
      <c r="F617" s="2" t="s">
        <v>49</v>
      </c>
      <c r="G617" s="2" t="s">
        <v>79</v>
      </c>
      <c r="H617" s="2" t="s">
        <v>50</v>
      </c>
      <c r="I617" s="2" t="s">
        <v>42</v>
      </c>
      <c r="J617" s="2" t="s">
        <v>35</v>
      </c>
      <c r="K617" s="2" t="s">
        <v>54</v>
      </c>
      <c r="L617" s="2" t="s">
        <v>33</v>
      </c>
      <c r="M617" s="3">
        <v>42137</v>
      </c>
      <c r="N617" s="4">
        <v>15.268000000000002</v>
      </c>
      <c r="O617" s="4">
        <v>24.618000000000002</v>
      </c>
      <c r="P617" s="5">
        <f t="shared" si="45"/>
        <v>0.61239193083573473</v>
      </c>
      <c r="Q617" s="5">
        <v>0.08</v>
      </c>
      <c r="R617" s="6">
        <f t="shared" si="46"/>
        <v>26.587440000000004</v>
      </c>
      <c r="S617" s="7">
        <v>47</v>
      </c>
      <c r="T617" s="8">
        <f t="shared" si="47"/>
        <v>1249.6096800000003</v>
      </c>
      <c r="U617" s="5">
        <v>6.0000000000000005E-2</v>
      </c>
      <c r="V617" s="9">
        <f t="shared" si="48"/>
        <v>74.976580800000022</v>
      </c>
      <c r="W617" s="4">
        <v>15.15</v>
      </c>
      <c r="X617" s="4">
        <f t="shared" si="49"/>
        <v>1189.7830992000004</v>
      </c>
      <c r="Y617" s="58"/>
      <c r="AA617" t="b">
        <f>AND('Sales Filter'!H617= "BOBBY CHAVEZ", YEAR('Sales Filter'!B617 ) = 2015)</f>
        <v>0</v>
      </c>
    </row>
    <row r="618" spans="1:27" ht="14.5">
      <c r="A618" s="2" t="s">
        <v>1456</v>
      </c>
      <c r="B618" s="3">
        <v>42134</v>
      </c>
      <c r="C618" s="2" t="s">
        <v>276</v>
      </c>
      <c r="D618" s="2" t="s">
        <v>277</v>
      </c>
      <c r="E618" s="2" t="s">
        <v>48</v>
      </c>
      <c r="F618" s="2" t="s">
        <v>49</v>
      </c>
      <c r="G618" s="2" t="s">
        <v>28</v>
      </c>
      <c r="H618" s="2" t="s">
        <v>70</v>
      </c>
      <c r="I618" s="2" t="s">
        <v>117</v>
      </c>
      <c r="J618" s="2" t="s">
        <v>35</v>
      </c>
      <c r="K618" s="2" t="s">
        <v>36</v>
      </c>
      <c r="L618" s="2" t="s">
        <v>33</v>
      </c>
      <c r="M618" s="3">
        <v>42143</v>
      </c>
      <c r="N618" s="4">
        <v>2.0680000000000001</v>
      </c>
      <c r="O618" s="4">
        <v>3.4540000000000006</v>
      </c>
      <c r="P618" s="5">
        <f t="shared" si="45"/>
        <v>0.67021276595744705</v>
      </c>
      <c r="Q618" s="5">
        <v>0.08</v>
      </c>
      <c r="R618" s="6">
        <f t="shared" si="46"/>
        <v>3.7303200000000007</v>
      </c>
      <c r="S618" s="7">
        <v>52</v>
      </c>
      <c r="T618" s="8">
        <f t="shared" si="47"/>
        <v>193.97664000000003</v>
      </c>
      <c r="U618" s="5">
        <v>0.01</v>
      </c>
      <c r="V618" s="9">
        <f t="shared" si="48"/>
        <v>1.9397664000000003</v>
      </c>
      <c r="W618" s="4">
        <v>1.19</v>
      </c>
      <c r="X618" s="4">
        <f t="shared" si="49"/>
        <v>193.22687360000003</v>
      </c>
      <c r="Y618" s="58"/>
      <c r="AA618" t="b">
        <f>AND('Sales Filter'!H618= "BOBBY CHAVEZ", YEAR('Sales Filter'!B618 ) = 2015)</f>
        <v>0</v>
      </c>
    </row>
    <row r="619" spans="1:27" ht="14.5">
      <c r="A619" s="2" t="s">
        <v>1457</v>
      </c>
      <c r="B619" s="3">
        <v>42136</v>
      </c>
      <c r="C619" s="2" t="s">
        <v>1458</v>
      </c>
      <c r="D619" s="2" t="s">
        <v>1459</v>
      </c>
      <c r="E619" s="2" t="s">
        <v>27</v>
      </c>
      <c r="F619" s="2" t="s">
        <v>27</v>
      </c>
      <c r="G619" s="2" t="s">
        <v>28</v>
      </c>
      <c r="H619" s="2" t="s">
        <v>242</v>
      </c>
      <c r="I619" s="2" t="s">
        <v>30</v>
      </c>
      <c r="J619" s="2" t="s">
        <v>35</v>
      </c>
      <c r="K619" s="2" t="s">
        <v>36</v>
      </c>
      <c r="L619" s="2" t="s">
        <v>43</v>
      </c>
      <c r="M619" s="3">
        <v>42143</v>
      </c>
      <c r="N619" s="4">
        <v>0.26400000000000001</v>
      </c>
      <c r="O619" s="4">
        <v>1.3860000000000001</v>
      </c>
      <c r="P619" s="5">
        <f t="shared" si="45"/>
        <v>4.25</v>
      </c>
      <c r="Q619" s="5">
        <v>0.08</v>
      </c>
      <c r="R619" s="6">
        <f t="shared" si="46"/>
        <v>1.4968800000000002</v>
      </c>
      <c r="S619" s="7">
        <v>37</v>
      </c>
      <c r="T619" s="8">
        <f t="shared" si="47"/>
        <v>55.384560000000008</v>
      </c>
      <c r="U619" s="5">
        <v>6.9999999999999993E-2</v>
      </c>
      <c r="V619" s="9">
        <f t="shared" si="48"/>
        <v>3.8769192000000001</v>
      </c>
      <c r="W619" s="4">
        <v>0.75</v>
      </c>
      <c r="X619" s="4">
        <f t="shared" si="49"/>
        <v>52.257640800000004</v>
      </c>
      <c r="Y619" s="58"/>
      <c r="AA619" t="b">
        <f>AND('Sales Filter'!H619= "BOBBY CHAVEZ", YEAR('Sales Filter'!B619 ) = 2015)</f>
        <v>1</v>
      </c>
    </row>
    <row r="620" spans="1:27" ht="14.5">
      <c r="A620" s="2" t="s">
        <v>1460</v>
      </c>
      <c r="B620" s="3">
        <v>42136</v>
      </c>
      <c r="C620" s="2" t="s">
        <v>1461</v>
      </c>
      <c r="D620" s="2" t="s">
        <v>1462</v>
      </c>
      <c r="E620" s="2" t="s">
        <v>27</v>
      </c>
      <c r="F620" s="2" t="s">
        <v>27</v>
      </c>
      <c r="G620" s="2" t="s">
        <v>79</v>
      </c>
      <c r="H620" s="2" t="s">
        <v>327</v>
      </c>
      <c r="I620" s="2" t="s">
        <v>117</v>
      </c>
      <c r="J620" s="2" t="s">
        <v>35</v>
      </c>
      <c r="K620" s="2" t="s">
        <v>54</v>
      </c>
      <c r="L620" s="2" t="s">
        <v>33</v>
      </c>
      <c r="M620" s="3">
        <v>42145</v>
      </c>
      <c r="N620" s="4">
        <v>196.71300000000002</v>
      </c>
      <c r="O620" s="4">
        <v>457.46800000000002</v>
      </c>
      <c r="P620" s="5">
        <f t="shared" si="45"/>
        <v>1.3255605882681876</v>
      </c>
      <c r="Q620" s="5">
        <v>0.08</v>
      </c>
      <c r="R620" s="6">
        <f t="shared" si="46"/>
        <v>494.06544000000002</v>
      </c>
      <c r="S620" s="7">
        <v>13</v>
      </c>
      <c r="T620" s="8">
        <f t="shared" si="47"/>
        <v>6422.8507200000004</v>
      </c>
      <c r="U620" s="5">
        <v>6.9999999999999993E-2</v>
      </c>
      <c r="V620" s="9">
        <f t="shared" si="48"/>
        <v>449.5995504</v>
      </c>
      <c r="W620" s="4">
        <v>11.42</v>
      </c>
      <c r="X620" s="4">
        <f t="shared" si="49"/>
        <v>5984.6711696000002</v>
      </c>
      <c r="Y620" s="58"/>
      <c r="AA620" t="b">
        <f>AND('Sales Filter'!H620= "BOBBY CHAVEZ", YEAR('Sales Filter'!B620 ) = 2015)</f>
        <v>0</v>
      </c>
    </row>
    <row r="621" spans="1:27" ht="14.5">
      <c r="A621" s="2" t="s">
        <v>1463</v>
      </c>
      <c r="B621" s="3">
        <v>42137</v>
      </c>
      <c r="C621" s="2" t="s">
        <v>1464</v>
      </c>
      <c r="D621" s="2" t="s">
        <v>1465</v>
      </c>
      <c r="E621" s="2" t="s">
        <v>27</v>
      </c>
      <c r="F621" s="2" t="s">
        <v>27</v>
      </c>
      <c r="G621" s="2" t="s">
        <v>79</v>
      </c>
      <c r="H621" s="2" t="s">
        <v>103</v>
      </c>
      <c r="I621" s="2" t="s">
        <v>117</v>
      </c>
      <c r="J621" s="2" t="s">
        <v>35</v>
      </c>
      <c r="K621" s="2" t="s">
        <v>32</v>
      </c>
      <c r="L621" s="2" t="s">
        <v>33</v>
      </c>
      <c r="M621" s="3">
        <v>42146</v>
      </c>
      <c r="N621" s="4">
        <v>5.7090000000000005</v>
      </c>
      <c r="O621" s="4">
        <v>14.278000000000002</v>
      </c>
      <c r="P621" s="5">
        <f t="shared" si="45"/>
        <v>1.5009633911368019</v>
      </c>
      <c r="Q621" s="5">
        <v>0.08</v>
      </c>
      <c r="R621" s="6">
        <f t="shared" si="46"/>
        <v>15.420240000000003</v>
      </c>
      <c r="S621" s="7">
        <v>25</v>
      </c>
      <c r="T621" s="8">
        <f t="shared" si="47"/>
        <v>385.50600000000009</v>
      </c>
      <c r="U621" s="5">
        <v>0.02</v>
      </c>
      <c r="V621" s="9">
        <f t="shared" si="48"/>
        <v>7.7101200000000016</v>
      </c>
      <c r="W621" s="4">
        <v>3.19</v>
      </c>
      <c r="X621" s="4">
        <f t="shared" si="49"/>
        <v>380.98588000000007</v>
      </c>
      <c r="Y621" s="58"/>
      <c r="AA621" t="b">
        <f>AND('Sales Filter'!H621= "BOBBY CHAVEZ", YEAR('Sales Filter'!B621 ) = 2015)</f>
        <v>0</v>
      </c>
    </row>
    <row r="622" spans="1:27" ht="14.5">
      <c r="A622" s="2" t="s">
        <v>1466</v>
      </c>
      <c r="B622" s="3">
        <v>42139</v>
      </c>
      <c r="C622" s="2" t="s">
        <v>1467</v>
      </c>
      <c r="D622" s="2" t="s">
        <v>1468</v>
      </c>
      <c r="E622" s="2" t="s">
        <v>27</v>
      </c>
      <c r="F622" s="2" t="s">
        <v>27</v>
      </c>
      <c r="G622" s="2" t="s">
        <v>40</v>
      </c>
      <c r="H622" s="2" t="s">
        <v>242</v>
      </c>
      <c r="I622" s="2" t="s">
        <v>117</v>
      </c>
      <c r="J622" s="2" t="s">
        <v>35</v>
      </c>
      <c r="K622" s="2" t="s">
        <v>36</v>
      </c>
      <c r="L622" s="2" t="s">
        <v>33</v>
      </c>
      <c r="M622" s="3">
        <v>42147</v>
      </c>
      <c r="N622" s="4">
        <v>4.2679999999999998</v>
      </c>
      <c r="O622" s="4">
        <v>7.117</v>
      </c>
      <c r="P622" s="5">
        <f t="shared" si="45"/>
        <v>0.66752577319587636</v>
      </c>
      <c r="Q622" s="5">
        <v>0.08</v>
      </c>
      <c r="R622" s="6">
        <f t="shared" si="46"/>
        <v>7.6863600000000005</v>
      </c>
      <c r="S622" s="7">
        <v>9</v>
      </c>
      <c r="T622" s="8">
        <f t="shared" si="47"/>
        <v>69.177240000000012</v>
      </c>
      <c r="U622" s="5">
        <v>0.03</v>
      </c>
      <c r="V622" s="9">
        <f t="shared" si="48"/>
        <v>2.0753172000000002</v>
      </c>
      <c r="W622" s="4">
        <v>1.27</v>
      </c>
      <c r="X622" s="4">
        <f t="shared" si="49"/>
        <v>68.371922800000007</v>
      </c>
      <c r="Y622" s="58"/>
      <c r="AA622" t="b">
        <f>AND('Sales Filter'!H622= "BOBBY CHAVEZ", YEAR('Sales Filter'!B622 ) = 2015)</f>
        <v>1</v>
      </c>
    </row>
    <row r="623" spans="1:27" ht="14.5">
      <c r="A623" s="2" t="s">
        <v>1469</v>
      </c>
      <c r="B623" s="3">
        <v>42139</v>
      </c>
      <c r="C623" s="2" t="s">
        <v>1025</v>
      </c>
      <c r="D623" s="2" t="s">
        <v>1026</v>
      </c>
      <c r="E623" s="2" t="s">
        <v>27</v>
      </c>
      <c r="F623" s="2" t="s">
        <v>27</v>
      </c>
      <c r="G623" s="2" t="s">
        <v>79</v>
      </c>
      <c r="H623" s="2" t="s">
        <v>41</v>
      </c>
      <c r="I623" s="2" t="s">
        <v>51</v>
      </c>
      <c r="J623" s="2" t="s">
        <v>35</v>
      </c>
      <c r="K623" s="2" t="s">
        <v>54</v>
      </c>
      <c r="L623" s="2" t="s">
        <v>33</v>
      </c>
      <c r="M623" s="3">
        <v>42149</v>
      </c>
      <c r="N623" s="4">
        <v>13.629000000000001</v>
      </c>
      <c r="O623" s="4">
        <v>21.978000000000002</v>
      </c>
      <c r="P623" s="5">
        <f t="shared" si="45"/>
        <v>0.61259079903147695</v>
      </c>
      <c r="Q623" s="5">
        <v>0.08</v>
      </c>
      <c r="R623" s="6">
        <f t="shared" si="46"/>
        <v>23.736240000000002</v>
      </c>
      <c r="S623" s="7">
        <v>35</v>
      </c>
      <c r="T623" s="8">
        <f t="shared" si="47"/>
        <v>830.76840000000004</v>
      </c>
      <c r="U623" s="5">
        <v>9.9999999999999992E-2</v>
      </c>
      <c r="V623" s="9">
        <f t="shared" si="48"/>
        <v>83.076840000000004</v>
      </c>
      <c r="W623" s="4">
        <v>5.8199999999999994</v>
      </c>
      <c r="X623" s="4">
        <f t="shared" si="49"/>
        <v>753.51156000000003</v>
      </c>
      <c r="Y623" s="58"/>
      <c r="AA623" t="b">
        <f>AND('Sales Filter'!H623= "BOBBY CHAVEZ", YEAR('Sales Filter'!B623 ) = 2015)</f>
        <v>0</v>
      </c>
    </row>
    <row r="624" spans="1:27" ht="14.5">
      <c r="A624" s="2" t="s">
        <v>1470</v>
      </c>
      <c r="B624" s="3">
        <v>42140</v>
      </c>
      <c r="C624" s="2" t="s">
        <v>1391</v>
      </c>
      <c r="D624" s="2" t="s">
        <v>1061</v>
      </c>
      <c r="E624" s="2" t="s">
        <v>48</v>
      </c>
      <c r="F624" s="2" t="s">
        <v>49</v>
      </c>
      <c r="G624" s="2" t="s">
        <v>40</v>
      </c>
      <c r="H624" s="2" t="s">
        <v>50</v>
      </c>
      <c r="I624" s="2" t="s">
        <v>51</v>
      </c>
      <c r="J624" s="2" t="s">
        <v>35</v>
      </c>
      <c r="K624" s="2" t="s">
        <v>54</v>
      </c>
      <c r="L624" s="2" t="s">
        <v>33</v>
      </c>
      <c r="M624" s="3">
        <v>42147</v>
      </c>
      <c r="N624" s="4">
        <v>1.3089999999999999</v>
      </c>
      <c r="O624" s="4">
        <v>2.1779999999999999</v>
      </c>
      <c r="P624" s="5">
        <f t="shared" si="45"/>
        <v>0.66386554621848737</v>
      </c>
      <c r="Q624" s="5">
        <v>0.08</v>
      </c>
      <c r="R624" s="6">
        <f t="shared" si="46"/>
        <v>2.3522400000000001</v>
      </c>
      <c r="S624" s="7">
        <v>31</v>
      </c>
      <c r="T624" s="8">
        <f t="shared" si="47"/>
        <v>72.919440000000009</v>
      </c>
      <c r="U624" s="5">
        <v>9.9999999999999992E-2</v>
      </c>
      <c r="V624" s="9">
        <f t="shared" si="48"/>
        <v>7.291944</v>
      </c>
      <c r="W624" s="4">
        <v>4.8199999999999994</v>
      </c>
      <c r="X624" s="4">
        <f t="shared" si="49"/>
        <v>70.447496000000001</v>
      </c>
      <c r="Y624" s="58"/>
      <c r="AA624" t="b">
        <f>AND('Sales Filter'!H624= "BOBBY CHAVEZ", YEAR('Sales Filter'!B624 ) = 2015)</f>
        <v>0</v>
      </c>
    </row>
    <row r="625" spans="1:27" ht="14.5">
      <c r="A625" s="2" t="s">
        <v>1471</v>
      </c>
      <c r="B625" s="3">
        <v>42140</v>
      </c>
      <c r="C625" s="2" t="s">
        <v>1472</v>
      </c>
      <c r="D625" s="2" t="s">
        <v>1473</v>
      </c>
      <c r="E625" s="2" t="s">
        <v>27</v>
      </c>
      <c r="F625" s="2" t="s">
        <v>27</v>
      </c>
      <c r="G625" s="2" t="s">
        <v>28</v>
      </c>
      <c r="H625" s="2" t="s">
        <v>89</v>
      </c>
      <c r="I625" s="2" t="s">
        <v>42</v>
      </c>
      <c r="J625" s="2" t="s">
        <v>31</v>
      </c>
      <c r="K625" s="2" t="s">
        <v>32</v>
      </c>
      <c r="L625" s="2" t="s">
        <v>33</v>
      </c>
      <c r="M625" s="3">
        <v>42154</v>
      </c>
      <c r="N625" s="4">
        <v>22.198</v>
      </c>
      <c r="O625" s="4">
        <v>38.951000000000001</v>
      </c>
      <c r="P625" s="5">
        <f t="shared" si="45"/>
        <v>0.75470763131813678</v>
      </c>
      <c r="Q625" s="5">
        <v>0.08</v>
      </c>
      <c r="R625" s="6">
        <f t="shared" si="46"/>
        <v>42.067080000000004</v>
      </c>
      <c r="S625" s="7">
        <v>3</v>
      </c>
      <c r="T625" s="8">
        <f t="shared" si="47"/>
        <v>126.20124000000001</v>
      </c>
      <c r="U625" s="5">
        <v>0.11</v>
      </c>
      <c r="V625" s="9">
        <f t="shared" si="48"/>
        <v>13.882136400000002</v>
      </c>
      <c r="W625" s="4">
        <v>2.04</v>
      </c>
      <c r="X625" s="4">
        <f t="shared" si="49"/>
        <v>114.35910360000001</v>
      </c>
      <c r="Y625" s="58"/>
      <c r="AA625" t="b">
        <f>AND('Sales Filter'!H625= "BOBBY CHAVEZ", YEAR('Sales Filter'!B625 ) = 2015)</f>
        <v>0</v>
      </c>
    </row>
    <row r="626" spans="1:27" ht="14.5">
      <c r="A626" s="2" t="s">
        <v>1474</v>
      </c>
      <c r="B626" s="3">
        <v>42141</v>
      </c>
      <c r="C626" s="2" t="s">
        <v>454</v>
      </c>
      <c r="D626" s="2" t="s">
        <v>455</v>
      </c>
      <c r="E626" s="2" t="s">
        <v>27</v>
      </c>
      <c r="F626" s="2" t="s">
        <v>27</v>
      </c>
      <c r="G626" s="2" t="s">
        <v>28</v>
      </c>
      <c r="H626" s="2" t="s">
        <v>29</v>
      </c>
      <c r="I626" s="2" t="s">
        <v>60</v>
      </c>
      <c r="J626" s="2" t="s">
        <v>35</v>
      </c>
      <c r="K626" s="2" t="s">
        <v>54</v>
      </c>
      <c r="L626" s="2" t="s">
        <v>33</v>
      </c>
      <c r="M626" s="3">
        <v>42149</v>
      </c>
      <c r="N626" s="4">
        <v>2.0240000000000005</v>
      </c>
      <c r="O626" s="4">
        <v>3.1680000000000001</v>
      </c>
      <c r="P626" s="5">
        <f t="shared" si="45"/>
        <v>0.56521739130434756</v>
      </c>
      <c r="Q626" s="5">
        <v>0.08</v>
      </c>
      <c r="R626" s="6">
        <f t="shared" si="46"/>
        <v>3.4214400000000005</v>
      </c>
      <c r="S626" s="7">
        <v>18</v>
      </c>
      <c r="T626" s="8">
        <f t="shared" si="47"/>
        <v>61.585920000000009</v>
      </c>
      <c r="U626" s="5">
        <v>6.0000000000000005E-2</v>
      </c>
      <c r="V626" s="9">
        <f t="shared" si="48"/>
        <v>3.6951552000000008</v>
      </c>
      <c r="W626" s="4">
        <v>1.54</v>
      </c>
      <c r="X626" s="4">
        <f t="shared" si="49"/>
        <v>59.430764800000006</v>
      </c>
      <c r="Y626" s="58"/>
      <c r="AA626" t="b">
        <f>AND('Sales Filter'!H626= "BOBBY CHAVEZ", YEAR('Sales Filter'!B626 ) = 2015)</f>
        <v>0</v>
      </c>
    </row>
    <row r="627" spans="1:27" ht="14.5">
      <c r="A627" s="2" t="s">
        <v>1475</v>
      </c>
      <c r="B627" s="3">
        <v>42142</v>
      </c>
      <c r="C627" s="2" t="s">
        <v>925</v>
      </c>
      <c r="D627" s="2" t="s">
        <v>926</v>
      </c>
      <c r="E627" s="2" t="s">
        <v>48</v>
      </c>
      <c r="F627" s="2" t="s">
        <v>49</v>
      </c>
      <c r="G627" s="2" t="s">
        <v>28</v>
      </c>
      <c r="H627" s="2" t="s">
        <v>50</v>
      </c>
      <c r="I627" s="2" t="s">
        <v>117</v>
      </c>
      <c r="J627" s="2" t="s">
        <v>35</v>
      </c>
      <c r="K627" s="2" t="s">
        <v>54</v>
      </c>
      <c r="L627" s="2" t="s">
        <v>33</v>
      </c>
      <c r="M627" s="3">
        <v>42152</v>
      </c>
      <c r="N627" s="4">
        <v>2.0240000000000005</v>
      </c>
      <c r="O627" s="4">
        <v>3.1680000000000001</v>
      </c>
      <c r="P627" s="5">
        <f t="shared" si="45"/>
        <v>0.56521739130434756</v>
      </c>
      <c r="Q627" s="5">
        <v>0.08</v>
      </c>
      <c r="R627" s="6">
        <f t="shared" si="46"/>
        <v>3.4214400000000005</v>
      </c>
      <c r="S627" s="7">
        <v>28</v>
      </c>
      <c r="T627" s="8">
        <f t="shared" si="47"/>
        <v>95.800320000000013</v>
      </c>
      <c r="U627" s="5">
        <v>0.09</v>
      </c>
      <c r="V627" s="9">
        <f t="shared" si="48"/>
        <v>8.6220288000000007</v>
      </c>
      <c r="W627" s="4">
        <v>1.54</v>
      </c>
      <c r="X627" s="4">
        <f t="shared" si="49"/>
        <v>88.718291200000024</v>
      </c>
      <c r="Y627" s="58"/>
      <c r="AA627" t="b">
        <f>AND('Sales Filter'!H627= "BOBBY CHAVEZ", YEAR('Sales Filter'!B627 ) = 2015)</f>
        <v>0</v>
      </c>
    </row>
    <row r="628" spans="1:27" ht="14.5">
      <c r="A628" s="2" t="s">
        <v>1476</v>
      </c>
      <c r="B628" s="3">
        <v>42142</v>
      </c>
      <c r="C628" s="2" t="s">
        <v>721</v>
      </c>
      <c r="D628" s="2" t="s">
        <v>722</v>
      </c>
      <c r="E628" s="2" t="s">
        <v>48</v>
      </c>
      <c r="F628" s="2" t="s">
        <v>49</v>
      </c>
      <c r="G628" s="2" t="s">
        <v>79</v>
      </c>
      <c r="H628" s="2" t="s">
        <v>50</v>
      </c>
      <c r="I628" s="2" t="s">
        <v>60</v>
      </c>
      <c r="J628" s="2" t="s">
        <v>31</v>
      </c>
      <c r="K628" s="2" t="s">
        <v>32</v>
      </c>
      <c r="L628" s="2" t="s">
        <v>33</v>
      </c>
      <c r="M628" s="3">
        <v>42151</v>
      </c>
      <c r="N628" s="4">
        <v>22.198</v>
      </c>
      <c r="O628" s="4">
        <v>38.951000000000001</v>
      </c>
      <c r="P628" s="5">
        <f t="shared" si="45"/>
        <v>0.75470763131813678</v>
      </c>
      <c r="Q628" s="5">
        <v>0.08</v>
      </c>
      <c r="R628" s="6">
        <f t="shared" si="46"/>
        <v>42.067080000000004</v>
      </c>
      <c r="S628" s="7">
        <v>51</v>
      </c>
      <c r="T628" s="8">
        <f t="shared" si="47"/>
        <v>2145.4210800000001</v>
      </c>
      <c r="U628" s="5">
        <v>0.03</v>
      </c>
      <c r="V628" s="9">
        <f t="shared" si="48"/>
        <v>64.362632399999995</v>
      </c>
      <c r="W628" s="4">
        <v>2.04</v>
      </c>
      <c r="X628" s="4">
        <f t="shared" si="49"/>
        <v>2083.0984475999999</v>
      </c>
      <c r="Y628" s="58"/>
      <c r="AA628" t="b">
        <f>AND('Sales Filter'!H628= "BOBBY CHAVEZ", YEAR('Sales Filter'!B628 ) = 2015)</f>
        <v>0</v>
      </c>
    </row>
    <row r="629" spans="1:27" ht="14.5">
      <c r="A629" s="2" t="s">
        <v>1477</v>
      </c>
      <c r="B629" s="3">
        <v>42142</v>
      </c>
      <c r="C629" s="2" t="s">
        <v>1478</v>
      </c>
      <c r="D629" s="2" t="s">
        <v>1479</v>
      </c>
      <c r="E629" s="2" t="s">
        <v>27</v>
      </c>
      <c r="F629" s="2" t="s">
        <v>27</v>
      </c>
      <c r="G629" s="2" t="s">
        <v>40</v>
      </c>
      <c r="H629" s="2" t="s">
        <v>233</v>
      </c>
      <c r="I629" s="2" t="s">
        <v>60</v>
      </c>
      <c r="J629" s="2" t="s">
        <v>31</v>
      </c>
      <c r="K629" s="2" t="s">
        <v>54</v>
      </c>
      <c r="L629" s="2" t="s">
        <v>33</v>
      </c>
      <c r="M629" s="3">
        <v>42150</v>
      </c>
      <c r="N629" s="4">
        <v>89.749000000000009</v>
      </c>
      <c r="O629" s="4">
        <v>175.98900000000003</v>
      </c>
      <c r="P629" s="5">
        <f t="shared" si="45"/>
        <v>0.96090207133227123</v>
      </c>
      <c r="Q629" s="5">
        <v>0.08</v>
      </c>
      <c r="R629" s="6">
        <f t="shared" si="46"/>
        <v>190.06812000000005</v>
      </c>
      <c r="S629" s="7">
        <v>21</v>
      </c>
      <c r="T629" s="8">
        <f t="shared" si="47"/>
        <v>3991.4305200000013</v>
      </c>
      <c r="U629" s="5">
        <v>0.11</v>
      </c>
      <c r="V629" s="9">
        <f t="shared" si="48"/>
        <v>439.05735720000013</v>
      </c>
      <c r="W629" s="4">
        <v>5.55</v>
      </c>
      <c r="X629" s="4">
        <f t="shared" si="49"/>
        <v>3557.9231628000011</v>
      </c>
      <c r="Y629" s="58"/>
      <c r="AA629" t="b">
        <f>AND('Sales Filter'!H629= "BOBBY CHAVEZ", YEAR('Sales Filter'!B629 ) = 2015)</f>
        <v>0</v>
      </c>
    </row>
    <row r="630" spans="1:27" ht="14.5">
      <c r="A630" s="2" t="s">
        <v>1480</v>
      </c>
      <c r="B630" s="3">
        <v>42144</v>
      </c>
      <c r="C630" s="2" t="s">
        <v>316</v>
      </c>
      <c r="D630" s="2" t="s">
        <v>317</v>
      </c>
      <c r="E630" s="2" t="s">
        <v>27</v>
      </c>
      <c r="F630" s="2" t="s">
        <v>27</v>
      </c>
      <c r="G630" s="2" t="s">
        <v>28</v>
      </c>
      <c r="H630" s="2" t="s">
        <v>59</v>
      </c>
      <c r="I630" s="2" t="s">
        <v>60</v>
      </c>
      <c r="J630" s="2" t="s">
        <v>35</v>
      </c>
      <c r="K630" s="2" t="s">
        <v>36</v>
      </c>
      <c r="L630" s="2" t="s">
        <v>33</v>
      </c>
      <c r="M630" s="3">
        <v>42153</v>
      </c>
      <c r="N630" s="4">
        <v>2.5410000000000004</v>
      </c>
      <c r="O630" s="4">
        <v>4.1580000000000004</v>
      </c>
      <c r="P630" s="5">
        <f t="shared" si="45"/>
        <v>0.63636363636363624</v>
      </c>
      <c r="Q630" s="5">
        <v>0.08</v>
      </c>
      <c r="R630" s="6">
        <f t="shared" si="46"/>
        <v>4.4906400000000009</v>
      </c>
      <c r="S630" s="7">
        <v>21</v>
      </c>
      <c r="T630" s="8">
        <f t="shared" si="47"/>
        <v>94.303440000000023</v>
      </c>
      <c r="U630" s="5">
        <v>0.04</v>
      </c>
      <c r="V630" s="9">
        <f t="shared" si="48"/>
        <v>3.7721376000000011</v>
      </c>
      <c r="W630" s="4">
        <v>0.76</v>
      </c>
      <c r="X630" s="4">
        <f t="shared" si="49"/>
        <v>91.291302400000021</v>
      </c>
      <c r="Y630" s="58"/>
      <c r="AA630" t="b">
        <f>AND('Sales Filter'!H630= "BOBBY CHAVEZ", YEAR('Sales Filter'!B630 ) = 2015)</f>
        <v>0</v>
      </c>
    </row>
    <row r="631" spans="1:27" ht="14.5">
      <c r="A631" s="2" t="s">
        <v>1481</v>
      </c>
      <c r="B631" s="3">
        <v>42146</v>
      </c>
      <c r="C631" s="2" t="s">
        <v>1221</v>
      </c>
      <c r="D631" s="2" t="s">
        <v>1222</v>
      </c>
      <c r="E631" s="2" t="s">
        <v>27</v>
      </c>
      <c r="F631" s="2" t="s">
        <v>27</v>
      </c>
      <c r="G631" s="2" t="s">
        <v>28</v>
      </c>
      <c r="H631" s="2" t="s">
        <v>29</v>
      </c>
      <c r="I631" s="2" t="s">
        <v>30</v>
      </c>
      <c r="J631" s="2" t="s">
        <v>35</v>
      </c>
      <c r="K631" s="2" t="s">
        <v>36</v>
      </c>
      <c r="L631" s="2" t="s">
        <v>33</v>
      </c>
      <c r="M631" s="3">
        <v>42154</v>
      </c>
      <c r="N631" s="4">
        <v>0.9900000000000001</v>
      </c>
      <c r="O631" s="4">
        <v>2.3100000000000005</v>
      </c>
      <c r="P631" s="5">
        <f t="shared" si="45"/>
        <v>1.3333333333333335</v>
      </c>
      <c r="Q631" s="5">
        <v>0.08</v>
      </c>
      <c r="R631" s="6">
        <f t="shared" si="46"/>
        <v>2.4948000000000006</v>
      </c>
      <c r="S631" s="7">
        <v>19</v>
      </c>
      <c r="T631" s="8">
        <f t="shared" si="47"/>
        <v>47.40120000000001</v>
      </c>
      <c r="U631" s="5">
        <v>9.9999999999999992E-2</v>
      </c>
      <c r="V631" s="9">
        <f t="shared" si="48"/>
        <v>4.740120000000001</v>
      </c>
      <c r="W631" s="4">
        <v>0.75</v>
      </c>
      <c r="X631" s="4">
        <f t="shared" si="49"/>
        <v>43.411080000000013</v>
      </c>
      <c r="Y631" s="58"/>
      <c r="AA631" t="b">
        <f>AND('Sales Filter'!H631= "BOBBY CHAVEZ", YEAR('Sales Filter'!B631 ) = 2015)</f>
        <v>0</v>
      </c>
    </row>
    <row r="632" spans="1:27" ht="14.5">
      <c r="A632" s="2" t="s">
        <v>1482</v>
      </c>
      <c r="B632" s="3">
        <v>42146</v>
      </c>
      <c r="C632" s="2" t="s">
        <v>1037</v>
      </c>
      <c r="D632" s="2" t="s">
        <v>1038</v>
      </c>
      <c r="E632" s="2" t="s">
        <v>48</v>
      </c>
      <c r="F632" s="2" t="s">
        <v>49</v>
      </c>
      <c r="G632" s="2" t="s">
        <v>58</v>
      </c>
      <c r="H632" s="2" t="s">
        <v>50</v>
      </c>
      <c r="I632" s="2" t="s">
        <v>42</v>
      </c>
      <c r="J632" s="2" t="s">
        <v>35</v>
      </c>
      <c r="K632" s="2" t="s">
        <v>36</v>
      </c>
      <c r="L632" s="2" t="s">
        <v>33</v>
      </c>
      <c r="M632" s="3">
        <v>42157</v>
      </c>
      <c r="N632" s="4">
        <v>4.125</v>
      </c>
      <c r="O632" s="4">
        <v>7.7880000000000011</v>
      </c>
      <c r="P632" s="5">
        <f t="shared" si="45"/>
        <v>0.88800000000000023</v>
      </c>
      <c r="Q632" s="5">
        <v>0.08</v>
      </c>
      <c r="R632" s="6">
        <f t="shared" si="46"/>
        <v>8.4110400000000016</v>
      </c>
      <c r="S632" s="7">
        <v>51</v>
      </c>
      <c r="T632" s="8">
        <f t="shared" si="47"/>
        <v>428.96304000000009</v>
      </c>
      <c r="U632" s="5">
        <v>0.01</v>
      </c>
      <c r="V632" s="9">
        <f t="shared" si="48"/>
        <v>4.289630400000001</v>
      </c>
      <c r="W632" s="4">
        <v>2.4</v>
      </c>
      <c r="X632" s="4">
        <f t="shared" si="49"/>
        <v>427.07340960000005</v>
      </c>
      <c r="Y632" s="58"/>
      <c r="AA632" t="b">
        <f>AND('Sales Filter'!H632= "BOBBY CHAVEZ", YEAR('Sales Filter'!B632 ) = 2015)</f>
        <v>0</v>
      </c>
    </row>
    <row r="633" spans="1:27" ht="14.5">
      <c r="A633" s="2" t="s">
        <v>1483</v>
      </c>
      <c r="B633" s="3">
        <v>42148</v>
      </c>
      <c r="C633" s="2" t="s">
        <v>1484</v>
      </c>
      <c r="D633" s="2" t="s">
        <v>1131</v>
      </c>
      <c r="E633" s="2" t="s">
        <v>48</v>
      </c>
      <c r="F633" s="2" t="s">
        <v>49</v>
      </c>
      <c r="G633" s="2" t="s">
        <v>28</v>
      </c>
      <c r="H633" s="2" t="s">
        <v>70</v>
      </c>
      <c r="I633" s="2" t="s">
        <v>60</v>
      </c>
      <c r="J633" s="2" t="s">
        <v>35</v>
      </c>
      <c r="K633" s="2" t="s">
        <v>36</v>
      </c>
      <c r="L633" s="2" t="s">
        <v>33</v>
      </c>
      <c r="M633" s="3">
        <v>42157</v>
      </c>
      <c r="N633" s="4">
        <v>1.1990000000000003</v>
      </c>
      <c r="O633" s="4">
        <v>2.8600000000000003</v>
      </c>
      <c r="P633" s="5">
        <f t="shared" si="45"/>
        <v>1.3853211009174309</v>
      </c>
      <c r="Q633" s="5">
        <v>0.08</v>
      </c>
      <c r="R633" s="6">
        <f t="shared" si="46"/>
        <v>3.0888000000000004</v>
      </c>
      <c r="S633" s="7">
        <v>10</v>
      </c>
      <c r="T633" s="8">
        <f t="shared" si="47"/>
        <v>30.888000000000005</v>
      </c>
      <c r="U633" s="5">
        <v>0.05</v>
      </c>
      <c r="V633" s="9">
        <f t="shared" si="48"/>
        <v>1.5444000000000004</v>
      </c>
      <c r="W633" s="4">
        <v>2.4499999999999997</v>
      </c>
      <c r="X633" s="4">
        <f t="shared" si="49"/>
        <v>31.793600000000005</v>
      </c>
      <c r="Y633" s="58"/>
      <c r="AA633" t="b">
        <f>AND('Sales Filter'!H633= "BOBBY CHAVEZ", YEAR('Sales Filter'!B633 ) = 2015)</f>
        <v>0</v>
      </c>
    </row>
    <row r="634" spans="1:27" ht="14.5">
      <c r="A634" s="2" t="s">
        <v>1485</v>
      </c>
      <c r="B634" s="3">
        <v>42149</v>
      </c>
      <c r="C634" s="2" t="s">
        <v>332</v>
      </c>
      <c r="D634" s="2" t="s">
        <v>333</v>
      </c>
      <c r="E634" s="2" t="s">
        <v>27</v>
      </c>
      <c r="F634" s="2" t="s">
        <v>27</v>
      </c>
      <c r="G634" s="2" t="s">
        <v>40</v>
      </c>
      <c r="H634" s="2" t="s">
        <v>59</v>
      </c>
      <c r="I634" s="2" t="s">
        <v>51</v>
      </c>
      <c r="J634" s="2" t="s">
        <v>31</v>
      </c>
      <c r="K634" s="2" t="s">
        <v>54</v>
      </c>
      <c r="L634" s="2" t="s">
        <v>33</v>
      </c>
      <c r="M634" s="3">
        <v>42158</v>
      </c>
      <c r="N634" s="4">
        <v>7.0289999999999999</v>
      </c>
      <c r="O634" s="4">
        <v>21.978000000000002</v>
      </c>
      <c r="P634" s="5">
        <f t="shared" si="45"/>
        <v>2.126760563380282</v>
      </c>
      <c r="Q634" s="5">
        <v>0.08</v>
      </c>
      <c r="R634" s="6">
        <f t="shared" si="46"/>
        <v>23.736240000000002</v>
      </c>
      <c r="S634" s="7">
        <v>9</v>
      </c>
      <c r="T634" s="8">
        <f t="shared" si="47"/>
        <v>213.62616000000003</v>
      </c>
      <c r="U634" s="5">
        <v>9.9999999999999992E-2</v>
      </c>
      <c r="V634" s="9">
        <f t="shared" si="48"/>
        <v>21.362615999999999</v>
      </c>
      <c r="W634" s="4">
        <v>4.05</v>
      </c>
      <c r="X634" s="4">
        <f t="shared" si="49"/>
        <v>196.31354400000004</v>
      </c>
      <c r="Y634" s="58"/>
      <c r="AA634" t="b">
        <f>AND('Sales Filter'!H634= "BOBBY CHAVEZ", YEAR('Sales Filter'!B634 ) = 2015)</f>
        <v>0</v>
      </c>
    </row>
    <row r="635" spans="1:27" ht="14.5">
      <c r="A635" s="2" t="s">
        <v>1486</v>
      </c>
      <c r="B635" s="3">
        <v>42150</v>
      </c>
      <c r="C635" s="2" t="s">
        <v>350</v>
      </c>
      <c r="D635" s="2" t="s">
        <v>351</v>
      </c>
      <c r="E635" s="2" t="s">
        <v>27</v>
      </c>
      <c r="F635" s="2" t="s">
        <v>27</v>
      </c>
      <c r="G635" s="2" t="s">
        <v>28</v>
      </c>
      <c r="H635" s="2" t="s">
        <v>103</v>
      </c>
      <c r="I635" s="2" t="s">
        <v>51</v>
      </c>
      <c r="J635" s="2" t="s">
        <v>35</v>
      </c>
      <c r="K635" s="2" t="s">
        <v>36</v>
      </c>
      <c r="L635" s="2" t="s">
        <v>43</v>
      </c>
      <c r="M635" s="3">
        <v>42158</v>
      </c>
      <c r="N635" s="4">
        <v>1.1990000000000003</v>
      </c>
      <c r="O635" s="4">
        <v>2.8600000000000003</v>
      </c>
      <c r="P635" s="5">
        <f t="shared" si="45"/>
        <v>1.3853211009174309</v>
      </c>
      <c r="Q635" s="5">
        <v>0.08</v>
      </c>
      <c r="R635" s="6">
        <f t="shared" si="46"/>
        <v>3.0888000000000004</v>
      </c>
      <c r="S635" s="7">
        <v>44</v>
      </c>
      <c r="T635" s="8">
        <f t="shared" si="47"/>
        <v>135.90720000000002</v>
      </c>
      <c r="U635" s="5">
        <v>6.0000000000000005E-2</v>
      </c>
      <c r="V635" s="9">
        <f t="shared" si="48"/>
        <v>8.1544320000000017</v>
      </c>
      <c r="W635" s="4">
        <v>2.4499999999999997</v>
      </c>
      <c r="X635" s="4">
        <f t="shared" si="49"/>
        <v>130.20276800000002</v>
      </c>
      <c r="Y635" s="58"/>
      <c r="AA635" t="b">
        <f>AND('Sales Filter'!H635= "BOBBY CHAVEZ", YEAR('Sales Filter'!B635 ) = 2015)</f>
        <v>0</v>
      </c>
    </row>
    <row r="636" spans="1:27" ht="14.5">
      <c r="A636" s="2" t="s">
        <v>1487</v>
      </c>
      <c r="B636" s="3">
        <v>42151</v>
      </c>
      <c r="C636" s="2" t="s">
        <v>1441</v>
      </c>
      <c r="D636" s="2" t="s">
        <v>1095</v>
      </c>
      <c r="E636" s="2" t="s">
        <v>48</v>
      </c>
      <c r="F636" s="2" t="s">
        <v>49</v>
      </c>
      <c r="G636" s="2" t="s">
        <v>28</v>
      </c>
      <c r="H636" s="2" t="s">
        <v>50</v>
      </c>
      <c r="I636" s="2" t="s">
        <v>117</v>
      </c>
      <c r="J636" s="2" t="s">
        <v>35</v>
      </c>
      <c r="K636" s="2" t="s">
        <v>54</v>
      </c>
      <c r="L636" s="2" t="s">
        <v>33</v>
      </c>
      <c r="M636" s="3">
        <v>42160</v>
      </c>
      <c r="N636" s="4">
        <v>2.0240000000000005</v>
      </c>
      <c r="O636" s="4">
        <v>3.1680000000000001</v>
      </c>
      <c r="P636" s="5">
        <f t="shared" si="45"/>
        <v>0.56521739130434756</v>
      </c>
      <c r="Q636" s="5">
        <v>0.08</v>
      </c>
      <c r="R636" s="6">
        <f t="shared" si="46"/>
        <v>3.4214400000000005</v>
      </c>
      <c r="S636" s="7">
        <v>26</v>
      </c>
      <c r="T636" s="8">
        <f t="shared" si="47"/>
        <v>88.95744000000002</v>
      </c>
      <c r="U636" s="5">
        <v>0.08</v>
      </c>
      <c r="V636" s="9">
        <f t="shared" si="48"/>
        <v>7.1165952000000017</v>
      </c>
      <c r="W636" s="4">
        <v>1.04</v>
      </c>
      <c r="X636" s="4">
        <f t="shared" si="49"/>
        <v>82.88084480000002</v>
      </c>
      <c r="Y636" s="58"/>
      <c r="AA636" t="b">
        <f>AND('Sales Filter'!H636= "BOBBY CHAVEZ", YEAR('Sales Filter'!B636 ) = 2015)</f>
        <v>0</v>
      </c>
    </row>
    <row r="637" spans="1:27" ht="14.5">
      <c r="A637" s="2" t="s">
        <v>1488</v>
      </c>
      <c r="B637" s="3">
        <v>42153</v>
      </c>
      <c r="C637" s="2" t="s">
        <v>1489</v>
      </c>
      <c r="D637" s="2" t="s">
        <v>1169</v>
      </c>
      <c r="E637" s="2" t="s">
        <v>48</v>
      </c>
      <c r="F637" s="2" t="s">
        <v>49</v>
      </c>
      <c r="G637" s="2" t="s">
        <v>28</v>
      </c>
      <c r="H637" s="2" t="s">
        <v>70</v>
      </c>
      <c r="I637" s="2" t="s">
        <v>51</v>
      </c>
      <c r="J637" s="2" t="s">
        <v>31</v>
      </c>
      <c r="K637" s="2" t="s">
        <v>52</v>
      </c>
      <c r="L637" s="2" t="s">
        <v>43</v>
      </c>
      <c r="M637" s="3">
        <v>42162</v>
      </c>
      <c r="N637" s="4">
        <v>9.7020000000000017</v>
      </c>
      <c r="O637" s="4">
        <v>23.088999999999999</v>
      </c>
      <c r="P637" s="5">
        <f t="shared" si="45"/>
        <v>1.3798185941043077</v>
      </c>
      <c r="Q637" s="5">
        <v>0.08</v>
      </c>
      <c r="R637" s="6">
        <f t="shared" si="46"/>
        <v>24.936119999999999</v>
      </c>
      <c r="S637" s="7">
        <v>20</v>
      </c>
      <c r="T637" s="8">
        <f t="shared" si="47"/>
        <v>498.72239999999999</v>
      </c>
      <c r="U637" s="5">
        <v>0.01</v>
      </c>
      <c r="V637" s="9">
        <f t="shared" si="48"/>
        <v>4.9872240000000003</v>
      </c>
      <c r="W637" s="4">
        <v>4.8599999999999994</v>
      </c>
      <c r="X637" s="4">
        <f t="shared" si="49"/>
        <v>498.59517599999998</v>
      </c>
      <c r="Y637" s="58"/>
      <c r="AA637" t="b">
        <f>AND('Sales Filter'!H637= "BOBBY CHAVEZ", YEAR('Sales Filter'!B637 ) = 2015)</f>
        <v>0</v>
      </c>
    </row>
    <row r="638" spans="1:27" ht="14.5">
      <c r="A638" s="2" t="s">
        <v>1490</v>
      </c>
      <c r="B638" s="3">
        <v>42153</v>
      </c>
      <c r="C638" s="2" t="s">
        <v>1194</v>
      </c>
      <c r="D638" s="2" t="s">
        <v>1195</v>
      </c>
      <c r="E638" s="2" t="s">
        <v>48</v>
      </c>
      <c r="F638" s="2" t="s">
        <v>49</v>
      </c>
      <c r="G638" s="2" t="s">
        <v>58</v>
      </c>
      <c r="H638" s="2" t="s">
        <v>50</v>
      </c>
      <c r="I638" s="2" t="s">
        <v>30</v>
      </c>
      <c r="J638" s="2" t="s">
        <v>31</v>
      </c>
      <c r="K638" s="2" t="s">
        <v>32</v>
      </c>
      <c r="L638" s="2" t="s">
        <v>33</v>
      </c>
      <c r="M638" s="3">
        <v>42161</v>
      </c>
      <c r="N638" s="4">
        <v>2.0570000000000004</v>
      </c>
      <c r="O638" s="4">
        <v>8.9320000000000004</v>
      </c>
      <c r="P638" s="5">
        <f t="shared" si="45"/>
        <v>3.3422459893048124</v>
      </c>
      <c r="Q638" s="5">
        <v>0.08</v>
      </c>
      <c r="R638" s="6">
        <f t="shared" si="46"/>
        <v>9.6465600000000009</v>
      </c>
      <c r="S638" s="7">
        <v>5</v>
      </c>
      <c r="T638" s="8">
        <f t="shared" si="47"/>
        <v>48.232800000000005</v>
      </c>
      <c r="U638" s="5">
        <v>0.04</v>
      </c>
      <c r="V638" s="9">
        <f t="shared" si="48"/>
        <v>1.9293120000000001</v>
      </c>
      <c r="W638" s="4">
        <v>2.88</v>
      </c>
      <c r="X638" s="4">
        <f t="shared" si="49"/>
        <v>49.183488000000004</v>
      </c>
      <c r="Y638" s="58"/>
      <c r="AA638" t="b">
        <f>AND('Sales Filter'!H638= "BOBBY CHAVEZ", YEAR('Sales Filter'!B638 ) = 2015)</f>
        <v>0</v>
      </c>
    </row>
    <row r="639" spans="1:27" ht="14.5">
      <c r="A639" s="2" t="s">
        <v>1491</v>
      </c>
      <c r="B639" s="3">
        <v>42153</v>
      </c>
      <c r="C639" s="2" t="s">
        <v>1492</v>
      </c>
      <c r="D639" s="2" t="s">
        <v>1493</v>
      </c>
      <c r="E639" s="2" t="s">
        <v>27</v>
      </c>
      <c r="F639" s="2" t="s">
        <v>27</v>
      </c>
      <c r="G639" s="2" t="s">
        <v>79</v>
      </c>
      <c r="H639" s="2" t="s">
        <v>233</v>
      </c>
      <c r="I639" s="2" t="s">
        <v>42</v>
      </c>
      <c r="J639" s="2" t="s">
        <v>35</v>
      </c>
      <c r="K639" s="2" t="s">
        <v>54</v>
      </c>
      <c r="L639" s="2" t="s">
        <v>33</v>
      </c>
      <c r="M639" s="3">
        <v>42165</v>
      </c>
      <c r="N639" s="4">
        <v>16.445</v>
      </c>
      <c r="O639" s="4">
        <v>38.236000000000004</v>
      </c>
      <c r="P639" s="5">
        <f t="shared" si="45"/>
        <v>1.3250836120401339</v>
      </c>
      <c r="Q639" s="5">
        <v>0.08</v>
      </c>
      <c r="R639" s="6">
        <f t="shared" si="46"/>
        <v>41.294880000000006</v>
      </c>
      <c r="S639" s="7">
        <v>45</v>
      </c>
      <c r="T639" s="8">
        <f t="shared" si="47"/>
        <v>1858.2696000000003</v>
      </c>
      <c r="U639" s="5">
        <v>0.09</v>
      </c>
      <c r="V639" s="9">
        <f t="shared" si="48"/>
        <v>167.24426400000002</v>
      </c>
      <c r="W639" s="4">
        <v>8.2700000000000014</v>
      </c>
      <c r="X639" s="4">
        <f t="shared" si="49"/>
        <v>1699.2953360000004</v>
      </c>
      <c r="Y639" s="58"/>
      <c r="AA639" t="b">
        <f>AND('Sales Filter'!H639= "BOBBY CHAVEZ", YEAR('Sales Filter'!B639 ) = 2015)</f>
        <v>0</v>
      </c>
    </row>
    <row r="640" spans="1:27" ht="14.5">
      <c r="A640" s="2" t="s">
        <v>1494</v>
      </c>
      <c r="B640" s="3">
        <v>42154</v>
      </c>
      <c r="C640" s="2" t="s">
        <v>1130</v>
      </c>
      <c r="D640" s="2" t="s">
        <v>1131</v>
      </c>
      <c r="E640" s="2" t="s">
        <v>48</v>
      </c>
      <c r="F640" s="2" t="s">
        <v>49</v>
      </c>
      <c r="G640" s="2" t="s">
        <v>28</v>
      </c>
      <c r="H640" s="2" t="s">
        <v>50</v>
      </c>
      <c r="I640" s="2" t="s">
        <v>42</v>
      </c>
      <c r="J640" s="2" t="s">
        <v>35</v>
      </c>
      <c r="K640" s="2" t="s">
        <v>32</v>
      </c>
      <c r="L640" s="2" t="s">
        <v>33</v>
      </c>
      <c r="M640" s="3">
        <v>42166</v>
      </c>
      <c r="N640" s="4">
        <v>4.6090000000000009</v>
      </c>
      <c r="O640" s="4">
        <v>11.253000000000002</v>
      </c>
      <c r="P640" s="5">
        <f t="shared" si="45"/>
        <v>1.4415274463007159</v>
      </c>
      <c r="Q640" s="5">
        <v>0.08</v>
      </c>
      <c r="R640" s="6">
        <f t="shared" si="46"/>
        <v>12.153240000000002</v>
      </c>
      <c r="S640" s="7">
        <v>37</v>
      </c>
      <c r="T640" s="8">
        <f t="shared" si="47"/>
        <v>449.66988000000009</v>
      </c>
      <c r="U640" s="5">
        <v>0.02</v>
      </c>
      <c r="V640" s="9">
        <f t="shared" si="48"/>
        <v>8.9933976000000015</v>
      </c>
      <c r="W640" s="4">
        <v>4.7299999999999995</v>
      </c>
      <c r="X640" s="4">
        <f t="shared" si="49"/>
        <v>445.40648240000013</v>
      </c>
      <c r="Y640" s="58"/>
      <c r="AA640" t="b">
        <f>AND('Sales Filter'!H640= "BOBBY CHAVEZ", YEAR('Sales Filter'!B640 ) = 2015)</f>
        <v>0</v>
      </c>
    </row>
    <row r="641" spans="1:27" ht="14.5">
      <c r="A641" s="2" t="s">
        <v>1495</v>
      </c>
      <c r="B641" s="3">
        <v>42161</v>
      </c>
      <c r="C641" s="2" t="s">
        <v>1496</v>
      </c>
      <c r="D641" s="2" t="s">
        <v>1497</v>
      </c>
      <c r="E641" s="2" t="s">
        <v>27</v>
      </c>
      <c r="F641" s="2" t="s">
        <v>27</v>
      </c>
      <c r="G641" s="2" t="s">
        <v>58</v>
      </c>
      <c r="H641" s="2" t="s">
        <v>103</v>
      </c>
      <c r="I641" s="2" t="s">
        <v>60</v>
      </c>
      <c r="J641" s="2" t="s">
        <v>31</v>
      </c>
      <c r="K641" s="2" t="s">
        <v>54</v>
      </c>
      <c r="L641" s="2" t="s">
        <v>33</v>
      </c>
      <c r="M641" s="3">
        <v>42170</v>
      </c>
      <c r="N641" s="4">
        <v>68.64</v>
      </c>
      <c r="O641" s="4">
        <v>171.58900000000003</v>
      </c>
      <c r="P641" s="5">
        <f t="shared" si="45"/>
        <v>1.4998397435897439</v>
      </c>
      <c r="Q641" s="5">
        <v>0.08</v>
      </c>
      <c r="R641" s="6">
        <f t="shared" si="46"/>
        <v>185.31612000000004</v>
      </c>
      <c r="S641" s="7">
        <v>23</v>
      </c>
      <c r="T641" s="8">
        <f t="shared" si="47"/>
        <v>4262.2707600000012</v>
      </c>
      <c r="U641" s="5">
        <v>0.09</v>
      </c>
      <c r="V641" s="9">
        <f t="shared" si="48"/>
        <v>383.60436840000011</v>
      </c>
      <c r="W641" s="4">
        <v>8.1300000000000008</v>
      </c>
      <c r="X641" s="4">
        <f t="shared" si="49"/>
        <v>3886.7963916000012</v>
      </c>
      <c r="Y641" s="58"/>
      <c r="AA641" t="b">
        <f>AND('Sales Filter'!H641= "BOBBY CHAVEZ", YEAR('Sales Filter'!B641 ) = 2015)</f>
        <v>0</v>
      </c>
    </row>
    <row r="642" spans="1:27" ht="14.5">
      <c r="A642" s="2" t="s">
        <v>1498</v>
      </c>
      <c r="B642" s="3">
        <v>42161</v>
      </c>
      <c r="C642" s="2" t="s">
        <v>332</v>
      </c>
      <c r="D642" s="2" t="s">
        <v>333</v>
      </c>
      <c r="E642" s="2" t="s">
        <v>27</v>
      </c>
      <c r="F642" s="2" t="s">
        <v>27</v>
      </c>
      <c r="G642" s="2" t="s">
        <v>79</v>
      </c>
      <c r="H642" s="2" t="s">
        <v>59</v>
      </c>
      <c r="I642" s="2" t="s">
        <v>51</v>
      </c>
      <c r="J642" s="2" t="s">
        <v>31</v>
      </c>
      <c r="K642" s="2" t="s">
        <v>94</v>
      </c>
      <c r="L642" s="2" t="s">
        <v>33</v>
      </c>
      <c r="M642" s="3">
        <v>42169</v>
      </c>
      <c r="N642" s="4">
        <v>415.78900000000004</v>
      </c>
      <c r="O642" s="4">
        <v>659.98900000000003</v>
      </c>
      <c r="P642" s="5">
        <f t="shared" ref="P642:P705" si="50">(O642-N642)/N642</f>
        <v>0.58731712479166109</v>
      </c>
      <c r="Q642" s="5">
        <v>0.08</v>
      </c>
      <c r="R642" s="6">
        <f t="shared" ref="R642:R705" si="51">(Q642+1)*O642</f>
        <v>712.78812000000005</v>
      </c>
      <c r="S642" s="7">
        <v>43</v>
      </c>
      <c r="T642" s="8">
        <f t="shared" ref="T642:T705" si="52">S642*R642</f>
        <v>30649.889160000002</v>
      </c>
      <c r="U642" s="5">
        <v>9.9999999999999992E-2</v>
      </c>
      <c r="V642" s="9">
        <f t="shared" ref="V642:V705" si="53">U642*T642</f>
        <v>3064.9889159999998</v>
      </c>
      <c r="W642" s="4">
        <v>24.54</v>
      </c>
      <c r="X642" s="4">
        <f t="shared" ref="X642:X705" si="54">T642-V642+W642</f>
        <v>27609.440244000005</v>
      </c>
      <c r="Y642" s="58"/>
      <c r="AA642" t="b">
        <f>AND('Sales Filter'!H642= "BOBBY CHAVEZ", YEAR('Sales Filter'!B642 ) = 2015)</f>
        <v>0</v>
      </c>
    </row>
    <row r="643" spans="1:27" ht="14.5">
      <c r="A643" s="2" t="s">
        <v>1499</v>
      </c>
      <c r="B643" s="3">
        <v>42163</v>
      </c>
      <c r="C643" s="2" t="s">
        <v>1500</v>
      </c>
      <c r="D643" s="2" t="s">
        <v>1501</v>
      </c>
      <c r="E643" s="2" t="s">
        <v>27</v>
      </c>
      <c r="F643" s="2" t="s">
        <v>27</v>
      </c>
      <c r="G643" s="2" t="s">
        <v>28</v>
      </c>
      <c r="H643" s="2" t="s">
        <v>84</v>
      </c>
      <c r="I643" s="2" t="s">
        <v>60</v>
      </c>
      <c r="J643" s="2" t="s">
        <v>35</v>
      </c>
      <c r="K643" s="2" t="s">
        <v>54</v>
      </c>
      <c r="L643" s="2" t="s">
        <v>33</v>
      </c>
      <c r="M643" s="3">
        <v>42172</v>
      </c>
      <c r="N643" s="4">
        <v>109.32900000000001</v>
      </c>
      <c r="O643" s="4">
        <v>179.22300000000001</v>
      </c>
      <c r="P643" s="5">
        <f t="shared" si="50"/>
        <v>0.63929972834289162</v>
      </c>
      <c r="Q643" s="5">
        <v>0.08</v>
      </c>
      <c r="R643" s="6">
        <f t="shared" si="51"/>
        <v>193.56084000000001</v>
      </c>
      <c r="S643" s="7">
        <v>38</v>
      </c>
      <c r="T643" s="8">
        <f t="shared" si="52"/>
        <v>7355.3119200000001</v>
      </c>
      <c r="U643" s="5">
        <v>9.9999999999999992E-2</v>
      </c>
      <c r="V643" s="9">
        <f t="shared" si="53"/>
        <v>735.53119199999992</v>
      </c>
      <c r="W643" s="4">
        <v>20.04</v>
      </c>
      <c r="X643" s="4">
        <f t="shared" si="54"/>
        <v>6639.8207279999997</v>
      </c>
      <c r="Y643" s="58"/>
      <c r="AA643" t="b">
        <f>AND('Sales Filter'!H643= "BOBBY CHAVEZ", YEAR('Sales Filter'!B643 ) = 2015)</f>
        <v>0</v>
      </c>
    </row>
    <row r="644" spans="1:27" ht="14.5">
      <c r="A644" s="2" t="s">
        <v>1502</v>
      </c>
      <c r="B644" s="3">
        <v>42163</v>
      </c>
      <c r="C644" s="2" t="s">
        <v>450</v>
      </c>
      <c r="D644" s="2" t="s">
        <v>451</v>
      </c>
      <c r="E644" s="2" t="s">
        <v>48</v>
      </c>
      <c r="F644" s="2" t="s">
        <v>49</v>
      </c>
      <c r="G644" s="2" t="s">
        <v>28</v>
      </c>
      <c r="H644" s="2" t="s">
        <v>50</v>
      </c>
      <c r="I644" s="2" t="s">
        <v>42</v>
      </c>
      <c r="J644" s="2" t="s">
        <v>35</v>
      </c>
      <c r="K644" s="2" t="s">
        <v>54</v>
      </c>
      <c r="L644" s="2" t="s">
        <v>33</v>
      </c>
      <c r="M644" s="3">
        <v>42174</v>
      </c>
      <c r="N644" s="4">
        <v>3.8720000000000003</v>
      </c>
      <c r="O644" s="4">
        <v>6.2480000000000002</v>
      </c>
      <c r="P644" s="5">
        <f t="shared" si="50"/>
        <v>0.61363636363636354</v>
      </c>
      <c r="Q644" s="5">
        <v>0.08</v>
      </c>
      <c r="R644" s="6">
        <f t="shared" si="51"/>
        <v>6.7478400000000009</v>
      </c>
      <c r="S644" s="7">
        <v>10</v>
      </c>
      <c r="T644" s="8">
        <f t="shared" si="52"/>
        <v>67.478400000000008</v>
      </c>
      <c r="U644" s="5">
        <v>6.0000000000000005E-2</v>
      </c>
      <c r="V644" s="9">
        <f t="shared" si="53"/>
        <v>4.0487040000000007</v>
      </c>
      <c r="W644" s="4">
        <v>1.44</v>
      </c>
      <c r="X644" s="4">
        <f t="shared" si="54"/>
        <v>64.869696000000005</v>
      </c>
      <c r="Y644" s="58"/>
      <c r="AA644" t="b">
        <f>AND('Sales Filter'!H644= "BOBBY CHAVEZ", YEAR('Sales Filter'!B644 ) = 2015)</f>
        <v>0</v>
      </c>
    </row>
    <row r="645" spans="1:27" ht="14.5">
      <c r="A645" s="2" t="s">
        <v>1503</v>
      </c>
      <c r="B645" s="3">
        <v>42164</v>
      </c>
      <c r="C645" s="2" t="s">
        <v>1504</v>
      </c>
      <c r="D645" s="2" t="s">
        <v>1505</v>
      </c>
      <c r="E645" s="2" t="s">
        <v>27</v>
      </c>
      <c r="F645" s="2" t="s">
        <v>27</v>
      </c>
      <c r="G645" s="2" t="s">
        <v>58</v>
      </c>
      <c r="H645" s="2" t="s">
        <v>103</v>
      </c>
      <c r="I645" s="2" t="s">
        <v>42</v>
      </c>
      <c r="J645" s="2" t="s">
        <v>35</v>
      </c>
      <c r="K645" s="2" t="s">
        <v>32</v>
      </c>
      <c r="L645" s="2" t="s">
        <v>33</v>
      </c>
      <c r="M645" s="3">
        <v>42171</v>
      </c>
      <c r="N645" s="4">
        <v>3.8610000000000002</v>
      </c>
      <c r="O645" s="4">
        <v>9.4270000000000014</v>
      </c>
      <c r="P645" s="5">
        <f t="shared" si="50"/>
        <v>1.4415954415954417</v>
      </c>
      <c r="Q645" s="5">
        <v>0.08</v>
      </c>
      <c r="R645" s="6">
        <f t="shared" si="51"/>
        <v>10.181160000000002</v>
      </c>
      <c r="S645" s="7">
        <v>24</v>
      </c>
      <c r="T645" s="8">
        <f t="shared" si="52"/>
        <v>244.34784000000005</v>
      </c>
      <c r="U645" s="5">
        <v>0.11</v>
      </c>
      <c r="V645" s="9">
        <f t="shared" si="53"/>
        <v>26.878262400000004</v>
      </c>
      <c r="W645" s="4">
        <v>6.1899999999999995</v>
      </c>
      <c r="X645" s="4">
        <f t="shared" si="54"/>
        <v>223.65957760000003</v>
      </c>
      <c r="Y645" s="58"/>
      <c r="AA645" t="b">
        <f>AND('Sales Filter'!H645= "BOBBY CHAVEZ", YEAR('Sales Filter'!B645 ) = 2015)</f>
        <v>0</v>
      </c>
    </row>
    <row r="646" spans="1:27" ht="14.5">
      <c r="A646" s="2" t="s">
        <v>1506</v>
      </c>
      <c r="B646" s="3">
        <v>42164</v>
      </c>
      <c r="C646" s="2" t="s">
        <v>1261</v>
      </c>
      <c r="D646" s="2" t="s">
        <v>1262</v>
      </c>
      <c r="E646" s="2" t="s">
        <v>27</v>
      </c>
      <c r="F646" s="2" t="s">
        <v>27</v>
      </c>
      <c r="G646" s="2" t="s">
        <v>58</v>
      </c>
      <c r="H646" s="2" t="s">
        <v>41</v>
      </c>
      <c r="I646" s="2" t="s">
        <v>117</v>
      </c>
      <c r="J646" s="2" t="s">
        <v>35</v>
      </c>
      <c r="K646" s="2" t="s">
        <v>36</v>
      </c>
      <c r="L646" s="2" t="s">
        <v>43</v>
      </c>
      <c r="M646" s="3">
        <v>42173</v>
      </c>
      <c r="N646" s="4">
        <v>1.0230000000000001</v>
      </c>
      <c r="O646" s="4">
        <v>1.7600000000000002</v>
      </c>
      <c r="P646" s="5">
        <f t="shared" si="50"/>
        <v>0.72043010752688175</v>
      </c>
      <c r="Q646" s="5">
        <v>0.08</v>
      </c>
      <c r="R646" s="6">
        <f t="shared" si="51"/>
        <v>1.9008000000000003</v>
      </c>
      <c r="S646" s="7">
        <v>26</v>
      </c>
      <c r="T646" s="8">
        <f t="shared" si="52"/>
        <v>49.420800000000007</v>
      </c>
      <c r="U646" s="5">
        <v>0.05</v>
      </c>
      <c r="V646" s="9">
        <f t="shared" si="53"/>
        <v>2.4710400000000003</v>
      </c>
      <c r="W646" s="4">
        <v>1.34</v>
      </c>
      <c r="X646" s="4">
        <f t="shared" si="54"/>
        <v>48.289760000000008</v>
      </c>
      <c r="Y646" s="58"/>
      <c r="AA646" t="b">
        <f>AND('Sales Filter'!H646= "BOBBY CHAVEZ", YEAR('Sales Filter'!B646 ) = 2015)</f>
        <v>0</v>
      </c>
    </row>
    <row r="647" spans="1:27" ht="14.5">
      <c r="A647" s="2" t="s">
        <v>1507</v>
      </c>
      <c r="B647" s="3">
        <v>42166</v>
      </c>
      <c r="C647" s="2" t="s">
        <v>507</v>
      </c>
      <c r="D647" s="2" t="s">
        <v>508</v>
      </c>
      <c r="E647" s="2" t="s">
        <v>27</v>
      </c>
      <c r="F647" s="2" t="s">
        <v>27</v>
      </c>
      <c r="G647" s="2" t="s">
        <v>28</v>
      </c>
      <c r="H647" s="2" t="s">
        <v>233</v>
      </c>
      <c r="I647" s="2" t="s">
        <v>51</v>
      </c>
      <c r="J647" s="2" t="s">
        <v>196</v>
      </c>
      <c r="K647" s="2" t="s">
        <v>32</v>
      </c>
      <c r="L647" s="2" t="s">
        <v>33</v>
      </c>
      <c r="M647" s="3">
        <v>42176</v>
      </c>
      <c r="N647" s="4">
        <v>6.0500000000000007</v>
      </c>
      <c r="O647" s="4">
        <v>13.442000000000002</v>
      </c>
      <c r="P647" s="5">
        <f t="shared" si="50"/>
        <v>1.2218181818181819</v>
      </c>
      <c r="Q647" s="5">
        <v>0.08</v>
      </c>
      <c r="R647" s="6">
        <f t="shared" si="51"/>
        <v>14.517360000000004</v>
      </c>
      <c r="S647" s="7">
        <v>10</v>
      </c>
      <c r="T647" s="8">
        <f t="shared" si="52"/>
        <v>145.17360000000002</v>
      </c>
      <c r="U647" s="5">
        <v>0.11</v>
      </c>
      <c r="V647" s="9">
        <f t="shared" si="53"/>
        <v>15.969096000000002</v>
      </c>
      <c r="W647" s="4">
        <v>2.9</v>
      </c>
      <c r="X647" s="4">
        <f t="shared" si="54"/>
        <v>132.10450400000002</v>
      </c>
      <c r="Y647" s="58"/>
      <c r="AA647" t="b">
        <f>AND('Sales Filter'!H647= "BOBBY CHAVEZ", YEAR('Sales Filter'!B647 ) = 2015)</f>
        <v>0</v>
      </c>
    </row>
    <row r="648" spans="1:27" ht="14.5">
      <c r="A648" s="2" t="s">
        <v>1508</v>
      </c>
      <c r="B648" s="3">
        <v>42167</v>
      </c>
      <c r="C648" s="2" t="s">
        <v>1509</v>
      </c>
      <c r="D648" s="2" t="s">
        <v>1195</v>
      </c>
      <c r="E648" s="2" t="s">
        <v>48</v>
      </c>
      <c r="F648" s="2" t="s">
        <v>49</v>
      </c>
      <c r="G648" s="2" t="s">
        <v>79</v>
      </c>
      <c r="H648" s="2" t="s">
        <v>50</v>
      </c>
      <c r="I648" s="2" t="s">
        <v>117</v>
      </c>
      <c r="J648" s="2" t="s">
        <v>35</v>
      </c>
      <c r="K648" s="2" t="s">
        <v>36</v>
      </c>
      <c r="L648" s="2" t="s">
        <v>33</v>
      </c>
      <c r="M648" s="3">
        <v>42175</v>
      </c>
      <c r="N648" s="4">
        <v>1.4410000000000003</v>
      </c>
      <c r="O648" s="4">
        <v>3.1240000000000001</v>
      </c>
      <c r="P648" s="5">
        <f t="shared" si="50"/>
        <v>1.1679389312977095</v>
      </c>
      <c r="Q648" s="5">
        <v>0.08</v>
      </c>
      <c r="R648" s="6">
        <f t="shared" si="51"/>
        <v>3.3739200000000005</v>
      </c>
      <c r="S648" s="7">
        <v>25</v>
      </c>
      <c r="T648" s="8">
        <f t="shared" si="52"/>
        <v>84.348000000000013</v>
      </c>
      <c r="U648" s="5">
        <v>6.9999999999999993E-2</v>
      </c>
      <c r="V648" s="9">
        <f t="shared" si="53"/>
        <v>5.9043600000000005</v>
      </c>
      <c r="W648" s="4">
        <v>0.98000000000000009</v>
      </c>
      <c r="X648" s="4">
        <f t="shared" si="54"/>
        <v>79.42364000000002</v>
      </c>
      <c r="Y648" s="58"/>
      <c r="AA648" t="b">
        <f>AND('Sales Filter'!H648= "BOBBY CHAVEZ", YEAR('Sales Filter'!B648 ) = 2015)</f>
        <v>0</v>
      </c>
    </row>
    <row r="649" spans="1:27" ht="14.5">
      <c r="A649" s="2" t="s">
        <v>1510</v>
      </c>
      <c r="B649" s="3">
        <v>42173</v>
      </c>
      <c r="C649" s="2" t="s">
        <v>1511</v>
      </c>
      <c r="D649" s="2" t="s">
        <v>1230</v>
      </c>
      <c r="E649" s="2" t="s">
        <v>48</v>
      </c>
      <c r="F649" s="2" t="s">
        <v>49</v>
      </c>
      <c r="G649" s="2" t="s">
        <v>40</v>
      </c>
      <c r="H649" s="2" t="s">
        <v>50</v>
      </c>
      <c r="I649" s="2" t="s">
        <v>51</v>
      </c>
      <c r="J649" s="2" t="s">
        <v>35</v>
      </c>
      <c r="K649" s="2" t="s">
        <v>54</v>
      </c>
      <c r="L649" s="2" t="s">
        <v>33</v>
      </c>
      <c r="M649" s="3">
        <v>42182</v>
      </c>
      <c r="N649" s="4">
        <v>5.0490000000000004</v>
      </c>
      <c r="O649" s="4">
        <v>8.0080000000000009</v>
      </c>
      <c r="P649" s="5">
        <f t="shared" si="50"/>
        <v>0.58605664488017439</v>
      </c>
      <c r="Q649" s="5">
        <v>0.08</v>
      </c>
      <c r="R649" s="6">
        <f t="shared" si="51"/>
        <v>8.6486400000000021</v>
      </c>
      <c r="S649" s="7">
        <v>18</v>
      </c>
      <c r="T649" s="8">
        <f t="shared" si="52"/>
        <v>155.67552000000003</v>
      </c>
      <c r="U649" s="5">
        <v>0.08</v>
      </c>
      <c r="V649" s="9">
        <f t="shared" si="53"/>
        <v>12.454041600000004</v>
      </c>
      <c r="W649" s="4">
        <v>11.200000000000001</v>
      </c>
      <c r="X649" s="4">
        <f t="shared" si="54"/>
        <v>154.42147840000001</v>
      </c>
      <c r="Y649" s="58"/>
      <c r="AA649" t="b">
        <f>AND('Sales Filter'!H649= "BOBBY CHAVEZ", YEAR('Sales Filter'!B649 ) = 2015)</f>
        <v>0</v>
      </c>
    </row>
    <row r="650" spans="1:27" ht="14.5">
      <c r="A650" s="2" t="s">
        <v>1512</v>
      </c>
      <c r="B650" s="3">
        <v>42174</v>
      </c>
      <c r="C650" s="2" t="s">
        <v>1513</v>
      </c>
      <c r="D650" s="2" t="s">
        <v>1514</v>
      </c>
      <c r="E650" s="2" t="s">
        <v>27</v>
      </c>
      <c r="F650" s="2" t="s">
        <v>27</v>
      </c>
      <c r="G650" s="2" t="s">
        <v>28</v>
      </c>
      <c r="H650" s="2" t="s">
        <v>89</v>
      </c>
      <c r="I650" s="2" t="s">
        <v>30</v>
      </c>
      <c r="J650" s="2" t="s">
        <v>35</v>
      </c>
      <c r="K650" s="2" t="s">
        <v>54</v>
      </c>
      <c r="L650" s="2" t="s">
        <v>33</v>
      </c>
      <c r="M650" s="3">
        <v>42183</v>
      </c>
      <c r="N650" s="4">
        <v>2.4750000000000001</v>
      </c>
      <c r="O650" s="4">
        <v>4.0590000000000002</v>
      </c>
      <c r="P650" s="5">
        <f t="shared" si="50"/>
        <v>0.64</v>
      </c>
      <c r="Q650" s="5">
        <v>0.08</v>
      </c>
      <c r="R650" s="6">
        <f t="shared" si="51"/>
        <v>4.3837200000000003</v>
      </c>
      <c r="S650" s="7">
        <v>44</v>
      </c>
      <c r="T650" s="8">
        <f t="shared" si="52"/>
        <v>192.88368000000003</v>
      </c>
      <c r="U650" s="5">
        <v>6.9999999999999993E-2</v>
      </c>
      <c r="V650" s="9">
        <f t="shared" si="53"/>
        <v>13.501857600000001</v>
      </c>
      <c r="W650" s="4">
        <v>2.5499999999999998</v>
      </c>
      <c r="X650" s="4">
        <f t="shared" si="54"/>
        <v>181.93182240000004</v>
      </c>
      <c r="Y650" s="58"/>
      <c r="AA650" t="b">
        <f>AND('Sales Filter'!H650= "BOBBY CHAVEZ", YEAR('Sales Filter'!B650 ) = 2015)</f>
        <v>0</v>
      </c>
    </row>
    <row r="651" spans="1:27" ht="14.5">
      <c r="A651" s="2" t="s">
        <v>1515</v>
      </c>
      <c r="B651" s="3">
        <v>42178</v>
      </c>
      <c r="C651" s="2" t="s">
        <v>1516</v>
      </c>
      <c r="D651" s="2" t="s">
        <v>1517</v>
      </c>
      <c r="E651" s="2" t="s">
        <v>27</v>
      </c>
      <c r="F651" s="2" t="s">
        <v>27</v>
      </c>
      <c r="G651" s="2" t="s">
        <v>58</v>
      </c>
      <c r="H651" s="2" t="s">
        <v>29</v>
      </c>
      <c r="I651" s="2" t="s">
        <v>117</v>
      </c>
      <c r="J651" s="2" t="s">
        <v>35</v>
      </c>
      <c r="K651" s="2" t="s">
        <v>54</v>
      </c>
      <c r="L651" s="2" t="s">
        <v>43</v>
      </c>
      <c r="M651" s="3">
        <v>42186</v>
      </c>
      <c r="N651" s="4">
        <v>1.298</v>
      </c>
      <c r="O651" s="4">
        <v>2.0680000000000001</v>
      </c>
      <c r="P651" s="5">
        <f t="shared" si="50"/>
        <v>0.59322033898305082</v>
      </c>
      <c r="Q651" s="5">
        <v>0.08</v>
      </c>
      <c r="R651" s="6">
        <f t="shared" si="51"/>
        <v>2.2334400000000003</v>
      </c>
      <c r="S651" s="7">
        <v>7</v>
      </c>
      <c r="T651" s="8">
        <f t="shared" si="52"/>
        <v>15.634080000000003</v>
      </c>
      <c r="U651" s="5">
        <v>0.09</v>
      </c>
      <c r="V651" s="9">
        <f t="shared" si="53"/>
        <v>1.4070672000000002</v>
      </c>
      <c r="W651" s="4">
        <v>1.54</v>
      </c>
      <c r="X651" s="4">
        <f t="shared" si="54"/>
        <v>15.767012800000003</v>
      </c>
      <c r="Y651" s="58"/>
      <c r="AA651" t="b">
        <f>AND('Sales Filter'!H651= "BOBBY CHAVEZ", YEAR('Sales Filter'!B651 ) = 2015)</f>
        <v>0</v>
      </c>
    </row>
    <row r="652" spans="1:27" ht="14.5">
      <c r="A652" s="2" t="s">
        <v>1518</v>
      </c>
      <c r="B652" s="3">
        <v>42180</v>
      </c>
      <c r="C652" s="2" t="s">
        <v>1519</v>
      </c>
      <c r="D652" s="2" t="s">
        <v>1280</v>
      </c>
      <c r="E652" s="2" t="s">
        <v>48</v>
      </c>
      <c r="F652" s="2" t="s">
        <v>49</v>
      </c>
      <c r="G652" s="2" t="s">
        <v>28</v>
      </c>
      <c r="H652" s="2" t="s">
        <v>50</v>
      </c>
      <c r="I652" s="2" t="s">
        <v>30</v>
      </c>
      <c r="J652" s="2" t="s">
        <v>35</v>
      </c>
      <c r="K652" s="2" t="s">
        <v>54</v>
      </c>
      <c r="L652" s="2" t="s">
        <v>33</v>
      </c>
      <c r="M652" s="3">
        <v>42189</v>
      </c>
      <c r="N652" s="4">
        <v>4.0150000000000006</v>
      </c>
      <c r="O652" s="4">
        <v>6.5780000000000012</v>
      </c>
      <c r="P652" s="5">
        <f t="shared" si="50"/>
        <v>0.63835616438356169</v>
      </c>
      <c r="Q652" s="5">
        <v>0.08</v>
      </c>
      <c r="R652" s="6">
        <f t="shared" si="51"/>
        <v>7.1042400000000017</v>
      </c>
      <c r="S652" s="7">
        <v>52</v>
      </c>
      <c r="T652" s="8">
        <f t="shared" si="52"/>
        <v>369.42048000000011</v>
      </c>
      <c r="U652" s="5">
        <v>0.03</v>
      </c>
      <c r="V652" s="9">
        <f t="shared" si="53"/>
        <v>11.082614400000002</v>
      </c>
      <c r="W652" s="4">
        <v>1.54</v>
      </c>
      <c r="X652" s="4">
        <f t="shared" si="54"/>
        <v>359.87786560000012</v>
      </c>
      <c r="Y652" s="58"/>
      <c r="AA652" t="b">
        <f>AND('Sales Filter'!H652= "BOBBY CHAVEZ", YEAR('Sales Filter'!B652 ) = 2015)</f>
        <v>0</v>
      </c>
    </row>
    <row r="653" spans="1:27" ht="14.5">
      <c r="A653" s="2" t="s">
        <v>1520</v>
      </c>
      <c r="B653" s="3">
        <v>42180</v>
      </c>
      <c r="C653" s="2" t="s">
        <v>1521</v>
      </c>
      <c r="D653" s="2" t="s">
        <v>1283</v>
      </c>
      <c r="E653" s="2" t="s">
        <v>48</v>
      </c>
      <c r="F653" s="2" t="s">
        <v>49</v>
      </c>
      <c r="G653" s="2" t="s">
        <v>28</v>
      </c>
      <c r="H653" s="2" t="s">
        <v>50</v>
      </c>
      <c r="I653" s="2" t="s">
        <v>117</v>
      </c>
      <c r="J653" s="2" t="s">
        <v>35</v>
      </c>
      <c r="K653" s="2" t="s">
        <v>36</v>
      </c>
      <c r="L653" s="2" t="s">
        <v>33</v>
      </c>
      <c r="M653" s="3">
        <v>42187</v>
      </c>
      <c r="N653" s="4">
        <v>1.6830000000000003</v>
      </c>
      <c r="O653" s="4">
        <v>3.0579999999999998</v>
      </c>
      <c r="P653" s="5">
        <f t="shared" si="50"/>
        <v>0.81699346405228723</v>
      </c>
      <c r="Q653" s="5">
        <v>0.08</v>
      </c>
      <c r="R653" s="6">
        <f t="shared" si="51"/>
        <v>3.3026400000000002</v>
      </c>
      <c r="S653" s="7">
        <v>46</v>
      </c>
      <c r="T653" s="8">
        <f t="shared" si="52"/>
        <v>151.92144000000002</v>
      </c>
      <c r="U653" s="5">
        <v>0.08</v>
      </c>
      <c r="V653" s="9">
        <f t="shared" si="53"/>
        <v>12.153715200000002</v>
      </c>
      <c r="W653" s="4">
        <v>1.3900000000000001</v>
      </c>
      <c r="X653" s="4">
        <f t="shared" si="54"/>
        <v>141.15772480000001</v>
      </c>
      <c r="Y653" s="58"/>
      <c r="AA653" t="b">
        <f>AND('Sales Filter'!H653= "BOBBY CHAVEZ", YEAR('Sales Filter'!B653 ) = 2015)</f>
        <v>0</v>
      </c>
    </row>
    <row r="654" spans="1:27" ht="14.5">
      <c r="A654" s="2" t="s">
        <v>1522</v>
      </c>
      <c r="B654" s="3">
        <v>42180</v>
      </c>
      <c r="C654" s="2" t="s">
        <v>1492</v>
      </c>
      <c r="D654" s="2" t="s">
        <v>1493</v>
      </c>
      <c r="E654" s="2" t="s">
        <v>27</v>
      </c>
      <c r="F654" s="2" t="s">
        <v>27</v>
      </c>
      <c r="G654" s="2" t="s">
        <v>28</v>
      </c>
      <c r="H654" s="2" t="s">
        <v>233</v>
      </c>
      <c r="I654" s="2" t="s">
        <v>51</v>
      </c>
      <c r="J654" s="2" t="s">
        <v>35</v>
      </c>
      <c r="K654" s="2" t="s">
        <v>54</v>
      </c>
      <c r="L654" s="2" t="s">
        <v>33</v>
      </c>
      <c r="M654" s="3">
        <v>42189</v>
      </c>
      <c r="N654" s="4">
        <v>2.3980000000000006</v>
      </c>
      <c r="O654" s="4">
        <v>3.8720000000000003</v>
      </c>
      <c r="P654" s="5">
        <f t="shared" si="50"/>
        <v>0.61467889908256856</v>
      </c>
      <c r="Q654" s="5">
        <v>0.08</v>
      </c>
      <c r="R654" s="6">
        <f t="shared" si="51"/>
        <v>4.1817600000000006</v>
      </c>
      <c r="S654" s="7">
        <v>3</v>
      </c>
      <c r="T654" s="8">
        <f t="shared" si="52"/>
        <v>12.545280000000002</v>
      </c>
      <c r="U654" s="5">
        <v>0.05</v>
      </c>
      <c r="V654" s="9">
        <f t="shared" si="53"/>
        <v>0.62726400000000015</v>
      </c>
      <c r="W654" s="4">
        <v>6.88</v>
      </c>
      <c r="X654" s="4">
        <f t="shared" si="54"/>
        <v>18.798016000000001</v>
      </c>
      <c r="Y654" s="58"/>
      <c r="AA654" t="b">
        <f>AND('Sales Filter'!H654= "BOBBY CHAVEZ", YEAR('Sales Filter'!B654 ) = 2015)</f>
        <v>0</v>
      </c>
    </row>
    <row r="655" spans="1:27" ht="14.5">
      <c r="A655" s="2" t="s">
        <v>1523</v>
      </c>
      <c r="B655" s="3">
        <v>42181</v>
      </c>
      <c r="C655" s="2" t="s">
        <v>771</v>
      </c>
      <c r="D655" s="2" t="s">
        <v>772</v>
      </c>
      <c r="E655" s="2" t="s">
        <v>27</v>
      </c>
      <c r="F655" s="2" t="s">
        <v>27</v>
      </c>
      <c r="G655" s="2" t="s">
        <v>40</v>
      </c>
      <c r="H655" s="2" t="s">
        <v>89</v>
      </c>
      <c r="I655" s="2" t="s">
        <v>30</v>
      </c>
      <c r="J655" s="2" t="s">
        <v>35</v>
      </c>
      <c r="K655" s="2" t="s">
        <v>54</v>
      </c>
      <c r="L655" s="2" t="s">
        <v>43</v>
      </c>
      <c r="M655" s="3">
        <v>42190</v>
      </c>
      <c r="N655" s="4">
        <v>2.6950000000000003</v>
      </c>
      <c r="O655" s="4">
        <v>4.2790000000000008</v>
      </c>
      <c r="P655" s="5">
        <f t="shared" si="50"/>
        <v>0.58775510204081649</v>
      </c>
      <c r="Q655" s="5">
        <v>0.08</v>
      </c>
      <c r="R655" s="6">
        <f t="shared" si="51"/>
        <v>4.6213200000000008</v>
      </c>
      <c r="S655" s="7">
        <v>34</v>
      </c>
      <c r="T655" s="8">
        <f t="shared" si="52"/>
        <v>157.12488000000002</v>
      </c>
      <c r="U655" s="5">
        <v>0.11</v>
      </c>
      <c r="V655" s="9">
        <f t="shared" si="53"/>
        <v>17.283736800000003</v>
      </c>
      <c r="W655" s="4">
        <v>7.06</v>
      </c>
      <c r="X655" s="4">
        <f t="shared" si="54"/>
        <v>146.90114320000001</v>
      </c>
      <c r="Y655" s="58"/>
      <c r="AA655" t="b">
        <f>AND('Sales Filter'!H655= "BOBBY CHAVEZ", YEAR('Sales Filter'!B655 ) = 2015)</f>
        <v>0</v>
      </c>
    </row>
    <row r="656" spans="1:27" ht="14.5">
      <c r="A656" s="2" t="s">
        <v>1524</v>
      </c>
      <c r="B656" s="3">
        <v>42181</v>
      </c>
      <c r="C656" s="2" t="s">
        <v>758</v>
      </c>
      <c r="D656" s="2" t="s">
        <v>759</v>
      </c>
      <c r="E656" s="2" t="s">
        <v>27</v>
      </c>
      <c r="F656" s="2" t="s">
        <v>27</v>
      </c>
      <c r="G656" s="2" t="s">
        <v>28</v>
      </c>
      <c r="H656" s="2" t="s">
        <v>112</v>
      </c>
      <c r="I656" s="2" t="s">
        <v>30</v>
      </c>
      <c r="J656" s="2" t="s">
        <v>35</v>
      </c>
      <c r="K656" s="2" t="s">
        <v>54</v>
      </c>
      <c r="L656" s="2" t="s">
        <v>33</v>
      </c>
      <c r="M656" s="3">
        <v>42190</v>
      </c>
      <c r="N656" s="4">
        <v>2.0240000000000005</v>
      </c>
      <c r="O656" s="4">
        <v>3.1680000000000001</v>
      </c>
      <c r="P656" s="5">
        <f t="shared" si="50"/>
        <v>0.56521739130434756</v>
      </c>
      <c r="Q656" s="5">
        <v>0.08</v>
      </c>
      <c r="R656" s="6">
        <f t="shared" si="51"/>
        <v>3.4214400000000005</v>
      </c>
      <c r="S656" s="7">
        <v>27</v>
      </c>
      <c r="T656" s="8">
        <f t="shared" si="52"/>
        <v>92.378880000000009</v>
      </c>
      <c r="U656" s="5">
        <v>0.05</v>
      </c>
      <c r="V656" s="9">
        <f t="shared" si="53"/>
        <v>4.6189440000000008</v>
      </c>
      <c r="W656" s="4">
        <v>1.54</v>
      </c>
      <c r="X656" s="4">
        <f t="shared" si="54"/>
        <v>89.299936000000017</v>
      </c>
      <c r="Y656" s="58"/>
      <c r="AA656" t="b">
        <f>AND('Sales Filter'!H656= "BOBBY CHAVEZ", YEAR('Sales Filter'!B656 ) = 2015)</f>
        <v>0</v>
      </c>
    </row>
    <row r="657" spans="1:27" ht="14.5">
      <c r="A657" s="2" t="s">
        <v>1525</v>
      </c>
      <c r="B657" s="3">
        <v>42181</v>
      </c>
      <c r="C657" s="2" t="s">
        <v>1526</v>
      </c>
      <c r="D657" s="2" t="s">
        <v>1527</v>
      </c>
      <c r="E657" s="2" t="s">
        <v>27</v>
      </c>
      <c r="F657" s="2" t="s">
        <v>27</v>
      </c>
      <c r="G657" s="2" t="s">
        <v>28</v>
      </c>
      <c r="H657" s="2" t="s">
        <v>103</v>
      </c>
      <c r="I657" s="2" t="s">
        <v>51</v>
      </c>
      <c r="J657" s="2" t="s">
        <v>31</v>
      </c>
      <c r="K657" s="2" t="s">
        <v>54</v>
      </c>
      <c r="L657" s="2" t="s">
        <v>33</v>
      </c>
      <c r="M657" s="3">
        <v>42189</v>
      </c>
      <c r="N657" s="4">
        <v>7.1610000000000005</v>
      </c>
      <c r="O657" s="4">
        <v>34.078000000000003</v>
      </c>
      <c r="P657" s="5">
        <f t="shared" si="50"/>
        <v>3.7588325652841781</v>
      </c>
      <c r="Q657" s="5">
        <v>0.08</v>
      </c>
      <c r="R657" s="6">
        <f t="shared" si="51"/>
        <v>36.804240000000007</v>
      </c>
      <c r="S657" s="7">
        <v>8</v>
      </c>
      <c r="T657" s="8">
        <f t="shared" si="52"/>
        <v>294.43392000000006</v>
      </c>
      <c r="U657" s="5">
        <v>0.02</v>
      </c>
      <c r="V657" s="9">
        <f t="shared" si="53"/>
        <v>5.8886784000000016</v>
      </c>
      <c r="W657" s="4">
        <v>6.55</v>
      </c>
      <c r="X657" s="4">
        <f t="shared" si="54"/>
        <v>295.09524160000007</v>
      </c>
      <c r="Y657" s="58"/>
      <c r="AA657" t="b">
        <f>AND('Sales Filter'!H657= "BOBBY CHAVEZ", YEAR('Sales Filter'!B657 ) = 2015)</f>
        <v>0</v>
      </c>
    </row>
    <row r="658" spans="1:27" ht="14.5">
      <c r="A658" s="2" t="s">
        <v>1528</v>
      </c>
      <c r="B658" s="3">
        <v>42182</v>
      </c>
      <c r="C658" s="2" t="s">
        <v>1529</v>
      </c>
      <c r="D658" s="2" t="s">
        <v>1530</v>
      </c>
      <c r="E658" s="2" t="s">
        <v>27</v>
      </c>
      <c r="F658" s="2" t="s">
        <v>27</v>
      </c>
      <c r="G658" s="2" t="s">
        <v>79</v>
      </c>
      <c r="H658" s="2" t="s">
        <v>103</v>
      </c>
      <c r="I658" s="2" t="s">
        <v>42</v>
      </c>
      <c r="J658" s="2" t="s">
        <v>35</v>
      </c>
      <c r="K658" s="2" t="s">
        <v>54</v>
      </c>
      <c r="L658" s="2" t="s">
        <v>33</v>
      </c>
      <c r="M658" s="3">
        <v>42193</v>
      </c>
      <c r="N658" s="4">
        <v>2.0240000000000005</v>
      </c>
      <c r="O658" s="4">
        <v>3.1680000000000001</v>
      </c>
      <c r="P658" s="5">
        <f t="shared" si="50"/>
        <v>0.56521739130434756</v>
      </c>
      <c r="Q658" s="5">
        <v>0.08</v>
      </c>
      <c r="R658" s="6">
        <f t="shared" si="51"/>
        <v>3.4214400000000005</v>
      </c>
      <c r="S658" s="7">
        <v>51</v>
      </c>
      <c r="T658" s="8">
        <f t="shared" si="52"/>
        <v>174.49344000000002</v>
      </c>
      <c r="U658" s="5">
        <v>0.02</v>
      </c>
      <c r="V658" s="9">
        <f t="shared" si="53"/>
        <v>3.4898688000000004</v>
      </c>
      <c r="W658" s="4">
        <v>1.04</v>
      </c>
      <c r="X658" s="4">
        <f t="shared" si="54"/>
        <v>172.0435712</v>
      </c>
      <c r="Y658" s="58"/>
      <c r="AA658" t="b">
        <f>AND('Sales Filter'!H658= "BOBBY CHAVEZ", YEAR('Sales Filter'!B658 ) = 2015)</f>
        <v>0</v>
      </c>
    </row>
    <row r="659" spans="1:27" ht="14.5">
      <c r="A659" s="2" t="s">
        <v>1531</v>
      </c>
      <c r="B659" s="3">
        <v>42185</v>
      </c>
      <c r="C659" s="2" t="s">
        <v>1532</v>
      </c>
      <c r="D659" s="2" t="s">
        <v>1533</v>
      </c>
      <c r="E659" s="2" t="s">
        <v>27</v>
      </c>
      <c r="F659" s="2" t="s">
        <v>27</v>
      </c>
      <c r="G659" s="2" t="s">
        <v>79</v>
      </c>
      <c r="H659" s="2" t="s">
        <v>112</v>
      </c>
      <c r="I659" s="2" t="s">
        <v>42</v>
      </c>
      <c r="J659" s="2" t="s">
        <v>196</v>
      </c>
      <c r="K659" s="2" t="s">
        <v>32</v>
      </c>
      <c r="L659" s="2" t="s">
        <v>33</v>
      </c>
      <c r="M659" s="3">
        <v>42199</v>
      </c>
      <c r="N659" s="4">
        <v>6.0500000000000007</v>
      </c>
      <c r="O659" s="4">
        <v>13.442000000000002</v>
      </c>
      <c r="P659" s="5">
        <f t="shared" si="50"/>
        <v>1.2218181818181819</v>
      </c>
      <c r="Q659" s="5">
        <v>0.08</v>
      </c>
      <c r="R659" s="6">
        <f t="shared" si="51"/>
        <v>14.517360000000004</v>
      </c>
      <c r="S659" s="7">
        <v>48</v>
      </c>
      <c r="T659" s="8">
        <f t="shared" si="52"/>
        <v>696.83328000000017</v>
      </c>
      <c r="U659" s="5">
        <v>0.04</v>
      </c>
      <c r="V659" s="9">
        <f t="shared" si="53"/>
        <v>27.873331200000006</v>
      </c>
      <c r="W659" s="4">
        <v>2.9</v>
      </c>
      <c r="X659" s="4">
        <f t="shared" si="54"/>
        <v>671.8599488000001</v>
      </c>
      <c r="Y659" s="58"/>
      <c r="AA659" t="b">
        <f>AND('Sales Filter'!H659= "BOBBY CHAVEZ", YEAR('Sales Filter'!B659 ) = 2015)</f>
        <v>0</v>
      </c>
    </row>
    <row r="660" spans="1:27" ht="14.5">
      <c r="A660" s="2" t="s">
        <v>1534</v>
      </c>
      <c r="B660" s="3">
        <v>42185</v>
      </c>
      <c r="C660" s="2" t="s">
        <v>1535</v>
      </c>
      <c r="D660" s="2" t="s">
        <v>1536</v>
      </c>
      <c r="E660" s="2" t="s">
        <v>27</v>
      </c>
      <c r="F660" s="2" t="s">
        <v>27</v>
      </c>
      <c r="G660" s="2" t="s">
        <v>79</v>
      </c>
      <c r="H660" s="2" t="s">
        <v>89</v>
      </c>
      <c r="I660" s="2" t="s">
        <v>60</v>
      </c>
      <c r="J660" s="2" t="s">
        <v>35</v>
      </c>
      <c r="K660" s="2" t="s">
        <v>36</v>
      </c>
      <c r="L660" s="2" t="s">
        <v>33</v>
      </c>
      <c r="M660" s="3">
        <v>42194</v>
      </c>
      <c r="N660" s="4">
        <v>12.221</v>
      </c>
      <c r="O660" s="4">
        <v>21.824000000000002</v>
      </c>
      <c r="P660" s="5">
        <f t="shared" si="50"/>
        <v>0.78577857785778593</v>
      </c>
      <c r="Q660" s="5">
        <v>0.08</v>
      </c>
      <c r="R660" s="6">
        <f t="shared" si="51"/>
        <v>23.569920000000003</v>
      </c>
      <c r="S660" s="7">
        <v>3</v>
      </c>
      <c r="T660" s="8">
        <f t="shared" si="52"/>
        <v>70.709760000000017</v>
      </c>
      <c r="U660" s="5">
        <v>6.0000000000000005E-2</v>
      </c>
      <c r="V660" s="9">
        <f t="shared" si="53"/>
        <v>4.2425856000000017</v>
      </c>
      <c r="W660" s="4">
        <v>4.1499999999999995</v>
      </c>
      <c r="X660" s="4">
        <f t="shared" si="54"/>
        <v>70.617174400000025</v>
      </c>
      <c r="Y660" s="58"/>
      <c r="AA660" t="b">
        <f>AND('Sales Filter'!H660= "BOBBY CHAVEZ", YEAR('Sales Filter'!B660 ) = 2015)</f>
        <v>0</v>
      </c>
    </row>
    <row r="661" spans="1:27" ht="14.5">
      <c r="A661" s="2" t="s">
        <v>1537</v>
      </c>
      <c r="B661" s="3">
        <v>42187</v>
      </c>
      <c r="C661" s="2" t="s">
        <v>1538</v>
      </c>
      <c r="D661" s="2" t="s">
        <v>1539</v>
      </c>
      <c r="E661" s="2" t="s">
        <v>27</v>
      </c>
      <c r="F661" s="2" t="s">
        <v>27</v>
      </c>
      <c r="G661" s="2" t="s">
        <v>28</v>
      </c>
      <c r="H661" s="2" t="s">
        <v>29</v>
      </c>
      <c r="I661" s="2" t="s">
        <v>51</v>
      </c>
      <c r="J661" s="2" t="s">
        <v>196</v>
      </c>
      <c r="K661" s="2" t="s">
        <v>32</v>
      </c>
      <c r="L661" s="2" t="s">
        <v>33</v>
      </c>
      <c r="M661" s="3">
        <v>42194</v>
      </c>
      <c r="N661" s="4">
        <v>12.518000000000002</v>
      </c>
      <c r="O661" s="4">
        <v>20.515000000000001</v>
      </c>
      <c r="P661" s="5">
        <f t="shared" si="50"/>
        <v>0.63884007029876955</v>
      </c>
      <c r="Q661" s="5">
        <v>0.08</v>
      </c>
      <c r="R661" s="6">
        <f t="shared" si="51"/>
        <v>22.156200000000002</v>
      </c>
      <c r="S661" s="7">
        <v>46</v>
      </c>
      <c r="T661" s="8">
        <f t="shared" si="52"/>
        <v>1019.1852000000001</v>
      </c>
      <c r="U661" s="5">
        <v>0.04</v>
      </c>
      <c r="V661" s="9">
        <f t="shared" si="53"/>
        <v>40.767408000000003</v>
      </c>
      <c r="W661" s="4">
        <v>3.82</v>
      </c>
      <c r="X661" s="4">
        <f t="shared" si="54"/>
        <v>982.23779200000013</v>
      </c>
      <c r="Y661" s="58"/>
      <c r="AA661" t="b">
        <f>AND('Sales Filter'!H661= "BOBBY CHAVEZ", YEAR('Sales Filter'!B661 ) = 2015)</f>
        <v>0</v>
      </c>
    </row>
    <row r="662" spans="1:27" ht="14.5">
      <c r="A662" s="2" t="s">
        <v>1540</v>
      </c>
      <c r="B662" s="3">
        <v>42187</v>
      </c>
      <c r="C662" s="2" t="s">
        <v>1484</v>
      </c>
      <c r="D662" s="2" t="s">
        <v>1131</v>
      </c>
      <c r="E662" s="2" t="s">
        <v>48</v>
      </c>
      <c r="F662" s="2" t="s">
        <v>49</v>
      </c>
      <c r="G662" s="2" t="s">
        <v>28</v>
      </c>
      <c r="H662" s="2" t="s">
        <v>70</v>
      </c>
      <c r="I662" s="2" t="s">
        <v>117</v>
      </c>
      <c r="J662" s="2" t="s">
        <v>35</v>
      </c>
      <c r="K662" s="2" t="s">
        <v>54</v>
      </c>
      <c r="L662" s="2" t="s">
        <v>33</v>
      </c>
      <c r="M662" s="3">
        <v>42195</v>
      </c>
      <c r="N662" s="4">
        <v>3.0140000000000007</v>
      </c>
      <c r="O662" s="4">
        <v>4.9390000000000009</v>
      </c>
      <c r="P662" s="5">
        <f t="shared" si="50"/>
        <v>0.63868613138686126</v>
      </c>
      <c r="Q662" s="5">
        <v>0.08</v>
      </c>
      <c r="R662" s="6">
        <f t="shared" si="51"/>
        <v>5.3341200000000013</v>
      </c>
      <c r="S662" s="7">
        <v>17</v>
      </c>
      <c r="T662" s="8">
        <f t="shared" si="52"/>
        <v>90.68004000000002</v>
      </c>
      <c r="U662" s="5">
        <v>6.0000000000000005E-2</v>
      </c>
      <c r="V662" s="9">
        <f t="shared" si="53"/>
        <v>5.4408024000000017</v>
      </c>
      <c r="W662" s="4">
        <v>1.54</v>
      </c>
      <c r="X662" s="4">
        <f t="shared" si="54"/>
        <v>86.77923760000003</v>
      </c>
      <c r="Y662" s="58"/>
      <c r="AA662" t="b">
        <f>AND('Sales Filter'!H662= "BOBBY CHAVEZ", YEAR('Sales Filter'!B662 ) = 2015)</f>
        <v>0</v>
      </c>
    </row>
    <row r="663" spans="1:27" ht="14.5">
      <c r="A663" s="2" t="s">
        <v>1541</v>
      </c>
      <c r="B663" s="3">
        <v>42188</v>
      </c>
      <c r="C663" s="2" t="s">
        <v>752</v>
      </c>
      <c r="D663" s="2" t="s">
        <v>753</v>
      </c>
      <c r="E663" s="2" t="s">
        <v>27</v>
      </c>
      <c r="F663" s="2" t="s">
        <v>27</v>
      </c>
      <c r="G663" s="2" t="s">
        <v>79</v>
      </c>
      <c r="H663" s="2" t="s">
        <v>29</v>
      </c>
      <c r="I663" s="2" t="s">
        <v>60</v>
      </c>
      <c r="J663" s="2" t="s">
        <v>31</v>
      </c>
      <c r="K663" s="2" t="s">
        <v>52</v>
      </c>
      <c r="L663" s="2" t="s">
        <v>33</v>
      </c>
      <c r="M663" s="3">
        <v>42197</v>
      </c>
      <c r="N663" s="4">
        <v>9.7020000000000017</v>
      </c>
      <c r="O663" s="4">
        <v>23.088999999999999</v>
      </c>
      <c r="P663" s="5">
        <f t="shared" si="50"/>
        <v>1.3798185941043077</v>
      </c>
      <c r="Q663" s="5">
        <v>0.08</v>
      </c>
      <c r="R663" s="6">
        <f t="shared" si="51"/>
        <v>24.936119999999999</v>
      </c>
      <c r="S663" s="7">
        <v>51</v>
      </c>
      <c r="T663" s="8">
        <f t="shared" si="52"/>
        <v>1271.7421199999999</v>
      </c>
      <c r="U663" s="5">
        <v>6.9999999999999993E-2</v>
      </c>
      <c r="V663" s="9">
        <f t="shared" si="53"/>
        <v>89.021948399999985</v>
      </c>
      <c r="W663" s="4">
        <v>4.8599999999999994</v>
      </c>
      <c r="X663" s="4">
        <f t="shared" si="54"/>
        <v>1187.5801715999999</v>
      </c>
      <c r="Y663" s="58"/>
      <c r="AA663" t="b">
        <f>AND('Sales Filter'!H663= "BOBBY CHAVEZ", YEAR('Sales Filter'!B663 ) = 2015)</f>
        <v>0</v>
      </c>
    </row>
    <row r="664" spans="1:27" ht="14.5">
      <c r="A664" s="2" t="s">
        <v>1542</v>
      </c>
      <c r="B664" s="3">
        <v>42192</v>
      </c>
      <c r="C664" s="2" t="s">
        <v>1380</v>
      </c>
      <c r="D664" s="2" t="s">
        <v>1381</v>
      </c>
      <c r="E664" s="2" t="s">
        <v>27</v>
      </c>
      <c r="F664" s="2" t="s">
        <v>27</v>
      </c>
      <c r="G664" s="2" t="s">
        <v>79</v>
      </c>
      <c r="H664" s="2" t="s">
        <v>112</v>
      </c>
      <c r="I664" s="2" t="s">
        <v>51</v>
      </c>
      <c r="J664" s="2" t="s">
        <v>196</v>
      </c>
      <c r="K664" s="2" t="s">
        <v>94</v>
      </c>
      <c r="L664" s="2" t="s">
        <v>33</v>
      </c>
      <c r="M664" s="3">
        <v>42200</v>
      </c>
      <c r="N664" s="4">
        <v>61.776000000000003</v>
      </c>
      <c r="O664" s="4">
        <v>150.678</v>
      </c>
      <c r="P664" s="5">
        <f t="shared" si="50"/>
        <v>1.4391025641025639</v>
      </c>
      <c r="Q664" s="5">
        <v>0.08</v>
      </c>
      <c r="R664" s="6">
        <f t="shared" si="51"/>
        <v>162.73224000000002</v>
      </c>
      <c r="S664" s="7">
        <v>9</v>
      </c>
      <c r="T664" s="8">
        <f t="shared" si="52"/>
        <v>1464.5901600000002</v>
      </c>
      <c r="U664" s="5">
        <v>0.03</v>
      </c>
      <c r="V664" s="9">
        <f t="shared" si="53"/>
        <v>43.937704800000006</v>
      </c>
      <c r="W664" s="4">
        <v>24.54</v>
      </c>
      <c r="X664" s="4">
        <f t="shared" si="54"/>
        <v>1445.1924552</v>
      </c>
      <c r="Y664" s="58"/>
      <c r="AA664" t="b">
        <f>AND('Sales Filter'!H664= "BOBBY CHAVEZ", YEAR('Sales Filter'!B664 ) = 2015)</f>
        <v>0</v>
      </c>
    </row>
    <row r="665" spans="1:27" ht="14.5">
      <c r="A665" s="2" t="s">
        <v>1543</v>
      </c>
      <c r="B665" s="3">
        <v>42194</v>
      </c>
      <c r="C665" s="2" t="s">
        <v>1258</v>
      </c>
      <c r="D665" s="2" t="s">
        <v>1259</v>
      </c>
      <c r="E665" s="2" t="s">
        <v>27</v>
      </c>
      <c r="F665" s="2" t="s">
        <v>27</v>
      </c>
      <c r="G665" s="2" t="s">
        <v>40</v>
      </c>
      <c r="H665" s="2" t="s">
        <v>327</v>
      </c>
      <c r="I665" s="2" t="s">
        <v>30</v>
      </c>
      <c r="J665" s="2" t="s">
        <v>35</v>
      </c>
      <c r="K665" s="2" t="s">
        <v>36</v>
      </c>
      <c r="L665" s="2" t="s">
        <v>33</v>
      </c>
      <c r="M665" s="3">
        <v>42203</v>
      </c>
      <c r="N665" s="4">
        <v>1.034</v>
      </c>
      <c r="O665" s="4">
        <v>2.0680000000000001</v>
      </c>
      <c r="P665" s="5">
        <f t="shared" si="50"/>
        <v>1</v>
      </c>
      <c r="Q665" s="5">
        <v>0.08</v>
      </c>
      <c r="R665" s="6">
        <f t="shared" si="51"/>
        <v>2.2334400000000003</v>
      </c>
      <c r="S665" s="7">
        <v>24</v>
      </c>
      <c r="T665" s="8">
        <f t="shared" si="52"/>
        <v>53.602560000000011</v>
      </c>
      <c r="U665" s="5">
        <v>0.08</v>
      </c>
      <c r="V665" s="9">
        <f t="shared" si="53"/>
        <v>4.2882048000000008</v>
      </c>
      <c r="W665" s="4">
        <v>0.84000000000000008</v>
      </c>
      <c r="X665" s="4">
        <f t="shared" si="54"/>
        <v>50.154355200000012</v>
      </c>
      <c r="Y665" s="58"/>
      <c r="AA665" t="b">
        <f>AND('Sales Filter'!H665= "BOBBY CHAVEZ", YEAR('Sales Filter'!B665 ) = 2015)</f>
        <v>0</v>
      </c>
    </row>
    <row r="666" spans="1:27" ht="14.5">
      <c r="A666" s="2" t="s">
        <v>1544</v>
      </c>
      <c r="B666" s="3">
        <v>42195</v>
      </c>
      <c r="C666" s="2" t="s">
        <v>1545</v>
      </c>
      <c r="D666" s="2" t="s">
        <v>1546</v>
      </c>
      <c r="E666" s="2" t="s">
        <v>27</v>
      </c>
      <c r="F666" s="2" t="s">
        <v>27</v>
      </c>
      <c r="G666" s="2" t="s">
        <v>79</v>
      </c>
      <c r="H666" s="2" t="s">
        <v>327</v>
      </c>
      <c r="I666" s="2" t="s">
        <v>42</v>
      </c>
      <c r="J666" s="2" t="s">
        <v>35</v>
      </c>
      <c r="K666" s="2" t="s">
        <v>54</v>
      </c>
      <c r="L666" s="2" t="s">
        <v>33</v>
      </c>
      <c r="M666" s="3">
        <v>42204</v>
      </c>
      <c r="N666" s="4">
        <v>12.144</v>
      </c>
      <c r="O666" s="4">
        <v>18.678000000000001</v>
      </c>
      <c r="P666" s="5">
        <f t="shared" si="50"/>
        <v>0.53804347826086962</v>
      </c>
      <c r="Q666" s="5">
        <v>0.08</v>
      </c>
      <c r="R666" s="6">
        <f t="shared" si="51"/>
        <v>20.172240000000002</v>
      </c>
      <c r="S666" s="7">
        <v>3</v>
      </c>
      <c r="T666" s="8">
        <f t="shared" si="52"/>
        <v>60.516720000000007</v>
      </c>
      <c r="U666" s="5">
        <v>0.04</v>
      </c>
      <c r="V666" s="9">
        <f t="shared" si="53"/>
        <v>2.4206688000000005</v>
      </c>
      <c r="W666" s="4">
        <v>12.440000000000001</v>
      </c>
      <c r="X666" s="4">
        <f t="shared" si="54"/>
        <v>70.536051200000003</v>
      </c>
      <c r="Y666" s="58"/>
      <c r="AA666" t="b">
        <f>AND('Sales Filter'!H666= "BOBBY CHAVEZ", YEAR('Sales Filter'!B666 ) = 2015)</f>
        <v>0</v>
      </c>
    </row>
    <row r="667" spans="1:27" ht="14.5">
      <c r="A667" s="2" t="s">
        <v>1547</v>
      </c>
      <c r="B667" s="3">
        <v>42197</v>
      </c>
      <c r="C667" s="2" t="s">
        <v>413</v>
      </c>
      <c r="D667" s="2" t="s">
        <v>414</v>
      </c>
      <c r="E667" s="2" t="s">
        <v>27</v>
      </c>
      <c r="F667" s="2" t="s">
        <v>27</v>
      </c>
      <c r="G667" s="2" t="s">
        <v>40</v>
      </c>
      <c r="H667" s="2" t="s">
        <v>29</v>
      </c>
      <c r="I667" s="2" t="s">
        <v>42</v>
      </c>
      <c r="J667" s="2" t="s">
        <v>35</v>
      </c>
      <c r="K667" s="2" t="s">
        <v>36</v>
      </c>
      <c r="L667" s="2" t="s">
        <v>43</v>
      </c>
      <c r="M667" s="3">
        <v>42209</v>
      </c>
      <c r="N667" s="4">
        <v>3.8280000000000003</v>
      </c>
      <c r="O667" s="4">
        <v>5.9729999999999999</v>
      </c>
      <c r="P667" s="5">
        <f t="shared" si="50"/>
        <v>0.56034482758620674</v>
      </c>
      <c r="Q667" s="5">
        <v>0.08</v>
      </c>
      <c r="R667" s="6">
        <f t="shared" si="51"/>
        <v>6.4508400000000004</v>
      </c>
      <c r="S667" s="7">
        <v>50</v>
      </c>
      <c r="T667" s="8">
        <f t="shared" si="52"/>
        <v>322.54200000000003</v>
      </c>
      <c r="U667" s="5">
        <v>6.0000000000000005E-2</v>
      </c>
      <c r="V667" s="9">
        <f t="shared" si="53"/>
        <v>19.352520000000002</v>
      </c>
      <c r="W667" s="4">
        <v>1</v>
      </c>
      <c r="X667" s="4">
        <f t="shared" si="54"/>
        <v>304.18948</v>
      </c>
      <c r="Y667" s="58"/>
      <c r="AA667" t="b">
        <f>AND('Sales Filter'!H667= "BOBBY CHAVEZ", YEAR('Sales Filter'!B667 ) = 2015)</f>
        <v>0</v>
      </c>
    </row>
    <row r="668" spans="1:27" ht="14.5">
      <c r="A668" s="2" t="s">
        <v>1548</v>
      </c>
      <c r="B668" s="3">
        <v>42198</v>
      </c>
      <c r="C668" s="2" t="s">
        <v>1549</v>
      </c>
      <c r="D668" s="2" t="s">
        <v>1550</v>
      </c>
      <c r="E668" s="2" t="s">
        <v>27</v>
      </c>
      <c r="F668" s="2" t="s">
        <v>27</v>
      </c>
      <c r="G668" s="2" t="s">
        <v>58</v>
      </c>
      <c r="H668" s="2" t="s">
        <v>41</v>
      </c>
      <c r="I668" s="2" t="s">
        <v>42</v>
      </c>
      <c r="J668" s="2" t="s">
        <v>35</v>
      </c>
      <c r="K668" s="2" t="s">
        <v>36</v>
      </c>
      <c r="L668" s="2" t="s">
        <v>33</v>
      </c>
      <c r="M668" s="3">
        <v>42209</v>
      </c>
      <c r="N668" s="4">
        <v>5.742</v>
      </c>
      <c r="O668" s="4">
        <v>10.835000000000001</v>
      </c>
      <c r="P668" s="5">
        <f t="shared" si="50"/>
        <v>0.88697318007662851</v>
      </c>
      <c r="Q668" s="5">
        <v>0.08</v>
      </c>
      <c r="R668" s="6">
        <f t="shared" si="51"/>
        <v>11.701800000000002</v>
      </c>
      <c r="S668" s="7">
        <v>23</v>
      </c>
      <c r="T668" s="8">
        <f t="shared" si="52"/>
        <v>269.14140000000003</v>
      </c>
      <c r="U668" s="5">
        <v>0.11</v>
      </c>
      <c r="V668" s="9">
        <f t="shared" si="53"/>
        <v>29.605554000000005</v>
      </c>
      <c r="W668" s="4">
        <v>4.87</v>
      </c>
      <c r="X668" s="4">
        <f t="shared" si="54"/>
        <v>244.40584600000003</v>
      </c>
      <c r="Y668" s="58"/>
      <c r="AA668" t="b">
        <f>AND('Sales Filter'!H668= "BOBBY CHAVEZ", YEAR('Sales Filter'!B668 ) = 2015)</f>
        <v>0</v>
      </c>
    </row>
    <row r="669" spans="1:27" ht="14.5">
      <c r="A669" s="2" t="s">
        <v>1551</v>
      </c>
      <c r="B669" s="3">
        <v>42199</v>
      </c>
      <c r="C669" s="2" t="s">
        <v>925</v>
      </c>
      <c r="D669" s="2" t="s">
        <v>926</v>
      </c>
      <c r="E669" s="2" t="s">
        <v>48</v>
      </c>
      <c r="F669" s="2" t="s">
        <v>49</v>
      </c>
      <c r="G669" s="2" t="s">
        <v>28</v>
      </c>
      <c r="H669" s="2" t="s">
        <v>50</v>
      </c>
      <c r="I669" s="2" t="s">
        <v>42</v>
      </c>
      <c r="J669" s="2" t="s">
        <v>35</v>
      </c>
      <c r="K669" s="2" t="s">
        <v>36</v>
      </c>
      <c r="L669" s="2" t="s">
        <v>33</v>
      </c>
      <c r="M669" s="3">
        <v>42210</v>
      </c>
      <c r="N669" s="4">
        <v>1.0120000000000002</v>
      </c>
      <c r="O669" s="4">
        <v>1.9910000000000003</v>
      </c>
      <c r="P669" s="5">
        <f t="shared" si="50"/>
        <v>0.96739130434782594</v>
      </c>
      <c r="Q669" s="5">
        <v>0.08</v>
      </c>
      <c r="R669" s="6">
        <f t="shared" si="51"/>
        <v>2.1502800000000004</v>
      </c>
      <c r="S669" s="7">
        <v>50</v>
      </c>
      <c r="T669" s="8">
        <f t="shared" si="52"/>
        <v>107.51400000000002</v>
      </c>
      <c r="U669" s="5">
        <v>0.03</v>
      </c>
      <c r="V669" s="9">
        <f t="shared" si="53"/>
        <v>3.2254200000000006</v>
      </c>
      <c r="W669" s="4">
        <v>1.61</v>
      </c>
      <c r="X669" s="4">
        <f t="shared" si="54"/>
        <v>105.89858000000002</v>
      </c>
      <c r="Y669" s="58"/>
      <c r="AA669" t="b">
        <f>AND('Sales Filter'!H669= "BOBBY CHAVEZ", YEAR('Sales Filter'!B669 ) = 2015)</f>
        <v>0</v>
      </c>
    </row>
    <row r="670" spans="1:27" ht="14.5">
      <c r="A670" s="2" t="s">
        <v>1552</v>
      </c>
      <c r="B670" s="3">
        <v>42200</v>
      </c>
      <c r="C670" s="2" t="s">
        <v>1553</v>
      </c>
      <c r="D670" s="2" t="s">
        <v>1554</v>
      </c>
      <c r="E670" s="2" t="s">
        <v>27</v>
      </c>
      <c r="F670" s="2" t="s">
        <v>27</v>
      </c>
      <c r="G670" s="2" t="s">
        <v>40</v>
      </c>
      <c r="H670" s="2" t="s">
        <v>103</v>
      </c>
      <c r="I670" s="2" t="s">
        <v>117</v>
      </c>
      <c r="J670" s="2" t="s">
        <v>35</v>
      </c>
      <c r="K670" s="2" t="s">
        <v>36</v>
      </c>
      <c r="L670" s="2" t="s">
        <v>33</v>
      </c>
      <c r="M670" s="3">
        <v>42207</v>
      </c>
      <c r="N670" s="4">
        <v>2.6510000000000002</v>
      </c>
      <c r="O670" s="4">
        <v>4.0810000000000004</v>
      </c>
      <c r="P670" s="5">
        <f t="shared" si="50"/>
        <v>0.53941908713692943</v>
      </c>
      <c r="Q670" s="5">
        <v>0.08</v>
      </c>
      <c r="R670" s="6">
        <f t="shared" si="51"/>
        <v>4.4074800000000005</v>
      </c>
      <c r="S670" s="7">
        <v>15</v>
      </c>
      <c r="T670" s="8">
        <f t="shared" si="52"/>
        <v>66.112200000000001</v>
      </c>
      <c r="U670" s="5">
        <v>6.9999999999999993E-2</v>
      </c>
      <c r="V670" s="9">
        <f t="shared" si="53"/>
        <v>4.6278539999999992</v>
      </c>
      <c r="W670" s="4">
        <v>1.98</v>
      </c>
      <c r="X670" s="4">
        <f t="shared" si="54"/>
        <v>63.464345999999999</v>
      </c>
      <c r="Y670" s="58"/>
      <c r="AA670" t="b">
        <f>AND('Sales Filter'!H670= "BOBBY CHAVEZ", YEAR('Sales Filter'!B670 ) = 2015)</f>
        <v>0</v>
      </c>
    </row>
    <row r="671" spans="1:27" ht="14.5">
      <c r="A671" s="2" t="s">
        <v>1555</v>
      </c>
      <c r="B671" s="3">
        <v>42201</v>
      </c>
      <c r="C671" s="2" t="s">
        <v>641</v>
      </c>
      <c r="D671" s="2" t="s">
        <v>642</v>
      </c>
      <c r="E671" s="2" t="s">
        <v>27</v>
      </c>
      <c r="F671" s="2" t="s">
        <v>27</v>
      </c>
      <c r="G671" s="2" t="s">
        <v>28</v>
      </c>
      <c r="H671" s="2" t="s">
        <v>112</v>
      </c>
      <c r="I671" s="2" t="s">
        <v>117</v>
      </c>
      <c r="J671" s="2" t="s">
        <v>35</v>
      </c>
      <c r="K671" s="2" t="s">
        <v>32</v>
      </c>
      <c r="L671" s="2" t="s">
        <v>33</v>
      </c>
      <c r="M671" s="3">
        <v>42210</v>
      </c>
      <c r="N671" s="4">
        <v>2.75</v>
      </c>
      <c r="O671" s="4">
        <v>6.2480000000000002</v>
      </c>
      <c r="P671" s="5">
        <f t="shared" si="50"/>
        <v>1.272</v>
      </c>
      <c r="Q671" s="5">
        <v>0.08</v>
      </c>
      <c r="R671" s="6">
        <f t="shared" si="51"/>
        <v>6.7478400000000009</v>
      </c>
      <c r="S671" s="7">
        <v>23</v>
      </c>
      <c r="T671" s="8">
        <f t="shared" si="52"/>
        <v>155.20032000000003</v>
      </c>
      <c r="U671" s="5">
        <v>0.08</v>
      </c>
      <c r="V671" s="9">
        <f t="shared" si="53"/>
        <v>12.416025600000003</v>
      </c>
      <c r="W671" s="4">
        <v>3.65</v>
      </c>
      <c r="X671" s="4">
        <f t="shared" si="54"/>
        <v>146.43429440000003</v>
      </c>
      <c r="Y671" s="58"/>
      <c r="AA671" t="b">
        <f>AND('Sales Filter'!H671= "BOBBY CHAVEZ", YEAR('Sales Filter'!B671 ) = 2015)</f>
        <v>0</v>
      </c>
    </row>
    <row r="672" spans="1:27" ht="14.5">
      <c r="A672" s="2" t="s">
        <v>1556</v>
      </c>
      <c r="B672" s="3">
        <v>42201</v>
      </c>
      <c r="C672" s="2" t="s">
        <v>244</v>
      </c>
      <c r="D672" s="2" t="s">
        <v>245</v>
      </c>
      <c r="E672" s="2" t="s">
        <v>48</v>
      </c>
      <c r="F672" s="2" t="s">
        <v>49</v>
      </c>
      <c r="G672" s="2" t="s">
        <v>28</v>
      </c>
      <c r="H672" s="2" t="s">
        <v>70</v>
      </c>
      <c r="I672" s="2" t="s">
        <v>117</v>
      </c>
      <c r="J672" s="2" t="s">
        <v>35</v>
      </c>
      <c r="K672" s="2" t="s">
        <v>54</v>
      </c>
      <c r="L672" s="2" t="s">
        <v>33</v>
      </c>
      <c r="M672" s="3">
        <v>42210</v>
      </c>
      <c r="N672" s="4">
        <v>2.4859999999999998</v>
      </c>
      <c r="O672" s="4">
        <v>3.9380000000000006</v>
      </c>
      <c r="P672" s="5">
        <f t="shared" si="50"/>
        <v>0.58407079646017734</v>
      </c>
      <c r="Q672" s="5">
        <v>0.08</v>
      </c>
      <c r="R672" s="6">
        <f t="shared" si="51"/>
        <v>4.2530400000000013</v>
      </c>
      <c r="S672" s="7">
        <v>45</v>
      </c>
      <c r="T672" s="8">
        <f t="shared" si="52"/>
        <v>191.38680000000005</v>
      </c>
      <c r="U672" s="5">
        <v>0.09</v>
      </c>
      <c r="V672" s="9">
        <f t="shared" si="53"/>
        <v>17.224812000000004</v>
      </c>
      <c r="W672" s="4">
        <v>5.52</v>
      </c>
      <c r="X672" s="4">
        <f t="shared" si="54"/>
        <v>179.68198800000005</v>
      </c>
      <c r="Y672" s="58"/>
      <c r="AA672" t="b">
        <f>AND('Sales Filter'!H672= "BOBBY CHAVEZ", YEAR('Sales Filter'!B672 ) = 2015)</f>
        <v>0</v>
      </c>
    </row>
    <row r="673" spans="1:27" ht="14.5">
      <c r="A673" s="2" t="s">
        <v>1557</v>
      </c>
      <c r="B673" s="3">
        <v>42202</v>
      </c>
      <c r="C673" s="2" t="s">
        <v>313</v>
      </c>
      <c r="D673" s="2" t="s">
        <v>314</v>
      </c>
      <c r="E673" s="2" t="s">
        <v>48</v>
      </c>
      <c r="F673" s="2" t="s">
        <v>49</v>
      </c>
      <c r="G673" s="2" t="s">
        <v>40</v>
      </c>
      <c r="H673" s="2" t="s">
        <v>50</v>
      </c>
      <c r="I673" s="2" t="s">
        <v>30</v>
      </c>
      <c r="J673" s="2" t="s">
        <v>35</v>
      </c>
      <c r="K673" s="2" t="s">
        <v>54</v>
      </c>
      <c r="L673" s="2" t="s">
        <v>33</v>
      </c>
      <c r="M673" s="3">
        <v>42210</v>
      </c>
      <c r="N673" s="4">
        <v>3.8500000000000005</v>
      </c>
      <c r="O673" s="4">
        <v>6.3140000000000009</v>
      </c>
      <c r="P673" s="5">
        <f t="shared" si="50"/>
        <v>0.64</v>
      </c>
      <c r="Q673" s="5">
        <v>0.08</v>
      </c>
      <c r="R673" s="6">
        <f t="shared" si="51"/>
        <v>6.8191200000000016</v>
      </c>
      <c r="S673" s="7">
        <v>43</v>
      </c>
      <c r="T673" s="8">
        <f t="shared" si="52"/>
        <v>293.22216000000009</v>
      </c>
      <c r="U673" s="5">
        <v>0.09</v>
      </c>
      <c r="V673" s="9">
        <f t="shared" si="53"/>
        <v>26.389994400000006</v>
      </c>
      <c r="W673" s="4">
        <v>5.0599999999999996</v>
      </c>
      <c r="X673" s="4">
        <f t="shared" si="54"/>
        <v>271.89216560000006</v>
      </c>
      <c r="Y673" s="58"/>
      <c r="AA673" t="b">
        <f>AND('Sales Filter'!H673= "BOBBY CHAVEZ", YEAR('Sales Filter'!B673 ) = 2015)</f>
        <v>0</v>
      </c>
    </row>
    <row r="674" spans="1:27" ht="14.5">
      <c r="A674" s="2" t="s">
        <v>1558</v>
      </c>
      <c r="B674" s="3">
        <v>42203</v>
      </c>
      <c r="C674" s="2" t="s">
        <v>584</v>
      </c>
      <c r="D674" s="2" t="s">
        <v>585</v>
      </c>
      <c r="E674" s="2" t="s">
        <v>27</v>
      </c>
      <c r="F674" s="2" t="s">
        <v>27</v>
      </c>
      <c r="G674" s="2" t="s">
        <v>58</v>
      </c>
      <c r="H674" s="2" t="s">
        <v>89</v>
      </c>
      <c r="I674" s="2" t="s">
        <v>60</v>
      </c>
      <c r="J674" s="2" t="s">
        <v>35</v>
      </c>
      <c r="K674" s="2" t="s">
        <v>32</v>
      </c>
      <c r="L674" s="2" t="s">
        <v>33</v>
      </c>
      <c r="M674" s="3">
        <v>42213</v>
      </c>
      <c r="N674" s="4">
        <v>4.51</v>
      </c>
      <c r="O674" s="4">
        <v>10.241000000000001</v>
      </c>
      <c r="P674" s="5">
        <f t="shared" si="50"/>
        <v>1.2707317073170736</v>
      </c>
      <c r="Q674" s="5">
        <v>0.08</v>
      </c>
      <c r="R674" s="6">
        <f t="shared" si="51"/>
        <v>11.060280000000002</v>
      </c>
      <c r="S674" s="7">
        <v>28</v>
      </c>
      <c r="T674" s="8">
        <f t="shared" si="52"/>
        <v>309.68784000000005</v>
      </c>
      <c r="U674" s="5">
        <v>6.9999999999999993E-2</v>
      </c>
      <c r="V674" s="9">
        <f t="shared" si="53"/>
        <v>21.678148800000002</v>
      </c>
      <c r="W674" s="4">
        <v>4.03</v>
      </c>
      <c r="X674" s="4">
        <f t="shared" si="54"/>
        <v>292.03969119999999</v>
      </c>
      <c r="Y674" s="58"/>
      <c r="AA674" t="b">
        <f>AND('Sales Filter'!H674= "BOBBY CHAVEZ", YEAR('Sales Filter'!B674 ) = 2015)</f>
        <v>0</v>
      </c>
    </row>
    <row r="675" spans="1:27" ht="14.5">
      <c r="A675" s="2" t="s">
        <v>1559</v>
      </c>
      <c r="B675" s="3">
        <v>42206</v>
      </c>
      <c r="C675" s="2" t="s">
        <v>1560</v>
      </c>
      <c r="D675" s="2" t="s">
        <v>1561</v>
      </c>
      <c r="E675" s="2" t="s">
        <v>27</v>
      </c>
      <c r="F675" s="2" t="s">
        <v>27</v>
      </c>
      <c r="G675" s="2" t="s">
        <v>79</v>
      </c>
      <c r="H675" s="2" t="s">
        <v>29</v>
      </c>
      <c r="I675" s="2" t="s">
        <v>42</v>
      </c>
      <c r="J675" s="2" t="s">
        <v>31</v>
      </c>
      <c r="K675" s="2" t="s">
        <v>54</v>
      </c>
      <c r="L675" s="2" t="s">
        <v>33</v>
      </c>
      <c r="M675" s="3">
        <v>42220</v>
      </c>
      <c r="N675" s="4">
        <v>35.222000000000008</v>
      </c>
      <c r="O675" s="4">
        <v>167.72800000000001</v>
      </c>
      <c r="P675" s="5">
        <f t="shared" si="50"/>
        <v>3.7620237351655206</v>
      </c>
      <c r="Q675" s="5">
        <v>0.08</v>
      </c>
      <c r="R675" s="6">
        <f t="shared" si="51"/>
        <v>181.14624000000003</v>
      </c>
      <c r="S675" s="7">
        <v>16</v>
      </c>
      <c r="T675" s="8">
        <f t="shared" si="52"/>
        <v>2898.3398400000005</v>
      </c>
      <c r="U675" s="5">
        <v>0.04</v>
      </c>
      <c r="V675" s="9">
        <f t="shared" si="53"/>
        <v>115.93359360000002</v>
      </c>
      <c r="W675" s="4">
        <v>4.05</v>
      </c>
      <c r="X675" s="4">
        <f t="shared" si="54"/>
        <v>2786.4562464000005</v>
      </c>
      <c r="Y675" s="58"/>
      <c r="AA675" t="b">
        <f>AND('Sales Filter'!H675= "BOBBY CHAVEZ", YEAR('Sales Filter'!B675 ) = 2015)</f>
        <v>0</v>
      </c>
    </row>
    <row r="676" spans="1:27" ht="14.5">
      <c r="A676" s="2" t="s">
        <v>1562</v>
      </c>
      <c r="B676" s="3">
        <v>42206</v>
      </c>
      <c r="C676" s="2" t="s">
        <v>1563</v>
      </c>
      <c r="D676" s="2" t="s">
        <v>1564</v>
      </c>
      <c r="E676" s="2" t="s">
        <v>27</v>
      </c>
      <c r="F676" s="2" t="s">
        <v>27</v>
      </c>
      <c r="G676" s="2" t="s">
        <v>28</v>
      </c>
      <c r="H676" s="2" t="s">
        <v>29</v>
      </c>
      <c r="I676" s="2" t="s">
        <v>51</v>
      </c>
      <c r="J676" s="2" t="s">
        <v>35</v>
      </c>
      <c r="K676" s="2" t="s">
        <v>36</v>
      </c>
      <c r="L676" s="2" t="s">
        <v>43</v>
      </c>
      <c r="M676" s="3">
        <v>42214</v>
      </c>
      <c r="N676" s="4">
        <v>3.6520000000000001</v>
      </c>
      <c r="O676" s="4">
        <v>5.6980000000000004</v>
      </c>
      <c r="P676" s="5">
        <f t="shared" si="50"/>
        <v>0.56024096385542177</v>
      </c>
      <c r="Q676" s="5">
        <v>0.08</v>
      </c>
      <c r="R676" s="6">
        <f t="shared" si="51"/>
        <v>6.1538400000000006</v>
      </c>
      <c r="S676" s="7">
        <v>3</v>
      </c>
      <c r="T676" s="8">
        <f t="shared" si="52"/>
        <v>18.46152</v>
      </c>
      <c r="U676" s="5">
        <v>0.01</v>
      </c>
      <c r="V676" s="9">
        <f t="shared" si="53"/>
        <v>0.18461520000000001</v>
      </c>
      <c r="W676" s="4">
        <v>2.09</v>
      </c>
      <c r="X676" s="4">
        <f t="shared" si="54"/>
        <v>20.3669048</v>
      </c>
      <c r="Y676" s="58"/>
      <c r="AA676" t="b">
        <f>AND('Sales Filter'!H676= "BOBBY CHAVEZ", YEAR('Sales Filter'!B676 ) = 2015)</f>
        <v>0</v>
      </c>
    </row>
    <row r="677" spans="1:27" ht="14.5">
      <c r="A677" s="2" t="s">
        <v>1565</v>
      </c>
      <c r="B677" s="3">
        <v>42206</v>
      </c>
      <c r="C677" s="2" t="s">
        <v>447</v>
      </c>
      <c r="D677" s="2" t="s">
        <v>448</v>
      </c>
      <c r="E677" s="2" t="s">
        <v>48</v>
      </c>
      <c r="F677" s="2" t="s">
        <v>49</v>
      </c>
      <c r="G677" s="2" t="s">
        <v>58</v>
      </c>
      <c r="H677" s="2" t="s">
        <v>50</v>
      </c>
      <c r="I677" s="2" t="s">
        <v>60</v>
      </c>
      <c r="J677" s="2" t="s">
        <v>35</v>
      </c>
      <c r="K677" s="2" t="s">
        <v>54</v>
      </c>
      <c r="L677" s="2" t="s">
        <v>33</v>
      </c>
      <c r="M677" s="3">
        <v>42214</v>
      </c>
      <c r="N677" s="4">
        <v>1.298</v>
      </c>
      <c r="O677" s="4">
        <v>2.0680000000000001</v>
      </c>
      <c r="P677" s="5">
        <f t="shared" si="50"/>
        <v>0.59322033898305082</v>
      </c>
      <c r="Q677" s="5">
        <v>0.08</v>
      </c>
      <c r="R677" s="6">
        <f t="shared" si="51"/>
        <v>2.2334400000000003</v>
      </c>
      <c r="S677" s="7">
        <v>10</v>
      </c>
      <c r="T677" s="8">
        <f t="shared" si="52"/>
        <v>22.334400000000002</v>
      </c>
      <c r="U677" s="5">
        <v>6.0000000000000005E-2</v>
      </c>
      <c r="V677" s="9">
        <f t="shared" si="53"/>
        <v>1.3400640000000001</v>
      </c>
      <c r="W677" s="4">
        <v>1.54</v>
      </c>
      <c r="X677" s="4">
        <f t="shared" si="54"/>
        <v>22.534336</v>
      </c>
      <c r="Y677" s="58"/>
      <c r="AA677" t="b">
        <f>AND('Sales Filter'!H677= "BOBBY CHAVEZ", YEAR('Sales Filter'!B677 ) = 2015)</f>
        <v>0</v>
      </c>
    </row>
    <row r="678" spans="1:27" ht="14.5">
      <c r="A678" s="2" t="s">
        <v>1566</v>
      </c>
      <c r="B678" s="3">
        <v>42207</v>
      </c>
      <c r="C678" s="2" t="s">
        <v>1567</v>
      </c>
      <c r="D678" s="2" t="s">
        <v>1287</v>
      </c>
      <c r="E678" s="2" t="s">
        <v>48</v>
      </c>
      <c r="F678" s="2" t="s">
        <v>49</v>
      </c>
      <c r="G678" s="2" t="s">
        <v>79</v>
      </c>
      <c r="H678" s="2" t="s">
        <v>50</v>
      </c>
      <c r="I678" s="2" t="s">
        <v>117</v>
      </c>
      <c r="J678" s="2" t="s">
        <v>35</v>
      </c>
      <c r="K678" s="2" t="s">
        <v>54</v>
      </c>
      <c r="L678" s="2" t="s">
        <v>33</v>
      </c>
      <c r="M678" s="3">
        <v>42216</v>
      </c>
      <c r="N678" s="4">
        <v>1.3089999999999999</v>
      </c>
      <c r="O678" s="4">
        <v>2.1779999999999999</v>
      </c>
      <c r="P678" s="5">
        <f t="shared" si="50"/>
        <v>0.66386554621848737</v>
      </c>
      <c r="Q678" s="5">
        <v>0.08</v>
      </c>
      <c r="R678" s="6">
        <f t="shared" si="51"/>
        <v>2.3522400000000001</v>
      </c>
      <c r="S678" s="7">
        <v>23</v>
      </c>
      <c r="T678" s="8">
        <f t="shared" si="52"/>
        <v>54.101520000000001</v>
      </c>
      <c r="U678" s="5">
        <v>0.02</v>
      </c>
      <c r="V678" s="9">
        <f t="shared" si="53"/>
        <v>1.0820304000000001</v>
      </c>
      <c r="W678" s="4">
        <v>4.8199999999999994</v>
      </c>
      <c r="X678" s="4">
        <f t="shared" si="54"/>
        <v>57.8394896</v>
      </c>
      <c r="Y678" s="58"/>
      <c r="AA678" t="b">
        <f>AND('Sales Filter'!H678= "BOBBY CHAVEZ", YEAR('Sales Filter'!B678 ) = 2015)</f>
        <v>0</v>
      </c>
    </row>
    <row r="679" spans="1:27" ht="14.5">
      <c r="A679" s="2" t="s">
        <v>1568</v>
      </c>
      <c r="B679" s="3">
        <v>42207</v>
      </c>
      <c r="C679" s="2" t="s">
        <v>1005</v>
      </c>
      <c r="D679" s="2" t="s">
        <v>1006</v>
      </c>
      <c r="E679" s="2" t="s">
        <v>27</v>
      </c>
      <c r="F679" s="2" t="s">
        <v>27</v>
      </c>
      <c r="G679" s="2" t="s">
        <v>28</v>
      </c>
      <c r="H679" s="2" t="s">
        <v>103</v>
      </c>
      <c r="I679" s="2" t="s">
        <v>117</v>
      </c>
      <c r="J679" s="2" t="s">
        <v>35</v>
      </c>
      <c r="K679" s="2" t="s">
        <v>36</v>
      </c>
      <c r="L679" s="2" t="s">
        <v>33</v>
      </c>
      <c r="M679" s="3">
        <v>42216</v>
      </c>
      <c r="N679" s="4">
        <v>1.9360000000000002</v>
      </c>
      <c r="O679" s="4">
        <v>3.234</v>
      </c>
      <c r="P679" s="5">
        <f t="shared" si="50"/>
        <v>0.6704545454545453</v>
      </c>
      <c r="Q679" s="5">
        <v>0.08</v>
      </c>
      <c r="R679" s="6">
        <f t="shared" si="51"/>
        <v>3.4927200000000003</v>
      </c>
      <c r="S679" s="7">
        <v>37</v>
      </c>
      <c r="T679" s="8">
        <f t="shared" si="52"/>
        <v>129.23064000000002</v>
      </c>
      <c r="U679" s="5">
        <v>9.9999999999999992E-2</v>
      </c>
      <c r="V679" s="9">
        <f t="shared" si="53"/>
        <v>12.923064000000002</v>
      </c>
      <c r="W679" s="4">
        <v>0.8600000000000001</v>
      </c>
      <c r="X679" s="4">
        <f t="shared" si="54"/>
        <v>117.16757600000003</v>
      </c>
      <c r="Y679" s="58"/>
      <c r="AA679" t="b">
        <f>AND('Sales Filter'!H679= "BOBBY CHAVEZ", YEAR('Sales Filter'!B679 ) = 2015)</f>
        <v>0</v>
      </c>
    </row>
    <row r="680" spans="1:27" ht="14.5">
      <c r="A680" s="2" t="s">
        <v>1569</v>
      </c>
      <c r="B680" s="3">
        <v>42208</v>
      </c>
      <c r="C680" s="2" t="s">
        <v>1437</v>
      </c>
      <c r="D680" s="2" t="s">
        <v>1079</v>
      </c>
      <c r="E680" s="2" t="s">
        <v>48</v>
      </c>
      <c r="F680" s="2" t="s">
        <v>49</v>
      </c>
      <c r="G680" s="2" t="s">
        <v>79</v>
      </c>
      <c r="H680" s="2" t="s">
        <v>70</v>
      </c>
      <c r="I680" s="2" t="s">
        <v>60</v>
      </c>
      <c r="J680" s="2" t="s">
        <v>35</v>
      </c>
      <c r="K680" s="2" t="s">
        <v>54</v>
      </c>
      <c r="L680" s="2" t="s">
        <v>33</v>
      </c>
      <c r="M680" s="3">
        <v>42218</v>
      </c>
      <c r="N680" s="4">
        <v>2.1779999999999999</v>
      </c>
      <c r="O680" s="4">
        <v>3.4650000000000003</v>
      </c>
      <c r="P680" s="5">
        <f t="shared" si="50"/>
        <v>0.59090909090909105</v>
      </c>
      <c r="Q680" s="5">
        <v>0.08</v>
      </c>
      <c r="R680" s="6">
        <f t="shared" si="51"/>
        <v>3.7422000000000004</v>
      </c>
      <c r="S680" s="7">
        <v>19</v>
      </c>
      <c r="T680" s="8">
        <f t="shared" si="52"/>
        <v>71.101800000000011</v>
      </c>
      <c r="U680" s="5">
        <v>6.0000000000000005E-2</v>
      </c>
      <c r="V680" s="9">
        <f t="shared" si="53"/>
        <v>4.2661080000000009</v>
      </c>
      <c r="W680" s="4">
        <v>0.54</v>
      </c>
      <c r="X680" s="4">
        <f t="shared" si="54"/>
        <v>67.375692000000015</v>
      </c>
      <c r="Y680" s="58"/>
      <c r="AA680" t="b">
        <f>AND('Sales Filter'!H680= "BOBBY CHAVEZ", YEAR('Sales Filter'!B680 ) = 2015)</f>
        <v>0</v>
      </c>
    </row>
    <row r="681" spans="1:27" ht="14.5">
      <c r="A681" s="2" t="s">
        <v>1570</v>
      </c>
      <c r="B681" s="3">
        <v>42209</v>
      </c>
      <c r="C681" s="2" t="s">
        <v>332</v>
      </c>
      <c r="D681" s="2" t="s">
        <v>333</v>
      </c>
      <c r="E681" s="2" t="s">
        <v>27</v>
      </c>
      <c r="F681" s="2" t="s">
        <v>27</v>
      </c>
      <c r="G681" s="2" t="s">
        <v>58</v>
      </c>
      <c r="H681" s="2" t="s">
        <v>59</v>
      </c>
      <c r="I681" s="2" t="s">
        <v>30</v>
      </c>
      <c r="J681" s="2" t="s">
        <v>35</v>
      </c>
      <c r="K681" s="2" t="s">
        <v>54</v>
      </c>
      <c r="L681" s="2" t="s">
        <v>43</v>
      </c>
      <c r="M681" s="3">
        <v>42217</v>
      </c>
      <c r="N681" s="4">
        <v>5.0490000000000004</v>
      </c>
      <c r="O681" s="4">
        <v>8.0080000000000009</v>
      </c>
      <c r="P681" s="5">
        <f t="shared" si="50"/>
        <v>0.58605664488017439</v>
      </c>
      <c r="Q681" s="5">
        <v>0.08</v>
      </c>
      <c r="R681" s="6">
        <f t="shared" si="51"/>
        <v>8.6486400000000021</v>
      </c>
      <c r="S681" s="7">
        <v>22</v>
      </c>
      <c r="T681" s="8">
        <f t="shared" si="52"/>
        <v>190.27008000000004</v>
      </c>
      <c r="U681" s="5">
        <v>0.11</v>
      </c>
      <c r="V681" s="9">
        <f t="shared" si="53"/>
        <v>20.929708800000004</v>
      </c>
      <c r="W681" s="4">
        <v>11.200000000000001</v>
      </c>
      <c r="X681" s="4">
        <f t="shared" si="54"/>
        <v>180.54037120000001</v>
      </c>
      <c r="Y681" s="58"/>
      <c r="AA681" t="b">
        <f>AND('Sales Filter'!H681= "BOBBY CHAVEZ", YEAR('Sales Filter'!B681 ) = 2015)</f>
        <v>0</v>
      </c>
    </row>
    <row r="682" spans="1:27" ht="14.5">
      <c r="A682" s="2" t="s">
        <v>1571</v>
      </c>
      <c r="B682" s="3">
        <v>42209</v>
      </c>
      <c r="C682" s="2" t="s">
        <v>1147</v>
      </c>
      <c r="D682" s="2" t="s">
        <v>1148</v>
      </c>
      <c r="E682" s="2" t="s">
        <v>27</v>
      </c>
      <c r="F682" s="2" t="s">
        <v>27</v>
      </c>
      <c r="G682" s="2" t="s">
        <v>28</v>
      </c>
      <c r="H682" s="2" t="s">
        <v>103</v>
      </c>
      <c r="I682" s="2" t="s">
        <v>117</v>
      </c>
      <c r="J682" s="2" t="s">
        <v>35</v>
      </c>
      <c r="K682" s="2" t="s">
        <v>54</v>
      </c>
      <c r="L682" s="2" t="s">
        <v>33</v>
      </c>
      <c r="M682" s="3">
        <v>42216</v>
      </c>
      <c r="N682" s="4">
        <v>4.9830000000000005</v>
      </c>
      <c r="O682" s="4">
        <v>8.0300000000000011</v>
      </c>
      <c r="P682" s="5">
        <f t="shared" si="50"/>
        <v>0.61147902869757176</v>
      </c>
      <c r="Q682" s="5">
        <v>0.08</v>
      </c>
      <c r="R682" s="6">
        <f t="shared" si="51"/>
        <v>8.6724000000000014</v>
      </c>
      <c r="S682" s="7">
        <v>14</v>
      </c>
      <c r="T682" s="8">
        <f t="shared" si="52"/>
        <v>121.41360000000002</v>
      </c>
      <c r="U682" s="5">
        <v>0.04</v>
      </c>
      <c r="V682" s="9">
        <f t="shared" si="53"/>
        <v>4.8565440000000004</v>
      </c>
      <c r="W682" s="4">
        <v>7.77</v>
      </c>
      <c r="X682" s="4">
        <f t="shared" si="54"/>
        <v>124.32705600000001</v>
      </c>
      <c r="Y682" s="58"/>
      <c r="AA682" t="b">
        <f>AND('Sales Filter'!H682= "BOBBY CHAVEZ", YEAR('Sales Filter'!B682 ) = 2015)</f>
        <v>0</v>
      </c>
    </row>
    <row r="683" spans="1:27" ht="14.5">
      <c r="A683" s="2" t="s">
        <v>1572</v>
      </c>
      <c r="B683" s="3">
        <v>42212</v>
      </c>
      <c r="C683" s="2" t="s">
        <v>1573</v>
      </c>
      <c r="D683" s="2" t="s">
        <v>1298</v>
      </c>
      <c r="E683" s="2" t="s">
        <v>48</v>
      </c>
      <c r="F683" s="2" t="s">
        <v>49</v>
      </c>
      <c r="G683" s="2" t="s">
        <v>28</v>
      </c>
      <c r="H683" s="2" t="s">
        <v>50</v>
      </c>
      <c r="I683" s="2" t="s">
        <v>117</v>
      </c>
      <c r="J683" s="2" t="s">
        <v>35</v>
      </c>
      <c r="K683" s="2" t="s">
        <v>36</v>
      </c>
      <c r="L683" s="2" t="s">
        <v>33</v>
      </c>
      <c r="M683" s="3">
        <v>42221</v>
      </c>
      <c r="N683" s="4">
        <v>1.6830000000000003</v>
      </c>
      <c r="O683" s="4">
        <v>3.0579999999999998</v>
      </c>
      <c r="P683" s="5">
        <f t="shared" si="50"/>
        <v>0.81699346405228723</v>
      </c>
      <c r="Q683" s="5">
        <v>0.08</v>
      </c>
      <c r="R683" s="6">
        <f t="shared" si="51"/>
        <v>3.3026400000000002</v>
      </c>
      <c r="S683" s="7">
        <v>40</v>
      </c>
      <c r="T683" s="8">
        <f t="shared" si="52"/>
        <v>132.10560000000001</v>
      </c>
      <c r="U683" s="5">
        <v>0.11</v>
      </c>
      <c r="V683" s="9">
        <f t="shared" si="53"/>
        <v>14.531616000000001</v>
      </c>
      <c r="W683" s="4">
        <v>1.3900000000000001</v>
      </c>
      <c r="X683" s="4">
        <f t="shared" si="54"/>
        <v>118.96398400000001</v>
      </c>
      <c r="Y683" s="58"/>
      <c r="AA683" t="b">
        <f>AND('Sales Filter'!H683= "BOBBY CHAVEZ", YEAR('Sales Filter'!B683 ) = 2015)</f>
        <v>0</v>
      </c>
    </row>
    <row r="684" spans="1:27" ht="14.5">
      <c r="A684" s="2" t="s">
        <v>1574</v>
      </c>
      <c r="B684" s="3">
        <v>42212</v>
      </c>
      <c r="C684" s="2" t="s">
        <v>1575</v>
      </c>
      <c r="D684" s="2" t="s">
        <v>1576</v>
      </c>
      <c r="E684" s="2" t="s">
        <v>27</v>
      </c>
      <c r="F684" s="2" t="s">
        <v>27</v>
      </c>
      <c r="G684" s="2" t="s">
        <v>79</v>
      </c>
      <c r="H684" s="2" t="s">
        <v>59</v>
      </c>
      <c r="I684" s="2" t="s">
        <v>51</v>
      </c>
      <c r="J684" s="2" t="s">
        <v>35</v>
      </c>
      <c r="K684" s="2" t="s">
        <v>54</v>
      </c>
      <c r="L684" s="2" t="s">
        <v>33</v>
      </c>
      <c r="M684" s="3">
        <v>42220</v>
      </c>
      <c r="N684" s="4">
        <v>59.719000000000001</v>
      </c>
      <c r="O684" s="4">
        <v>99.528000000000006</v>
      </c>
      <c r="P684" s="5">
        <f t="shared" si="50"/>
        <v>0.66660526800515751</v>
      </c>
      <c r="Q684" s="5">
        <v>0.08</v>
      </c>
      <c r="R684" s="6">
        <f t="shared" si="51"/>
        <v>107.49024000000001</v>
      </c>
      <c r="S684" s="7">
        <v>17</v>
      </c>
      <c r="T684" s="8">
        <f t="shared" si="52"/>
        <v>1827.3340800000003</v>
      </c>
      <c r="U684" s="5">
        <v>0.02</v>
      </c>
      <c r="V684" s="9">
        <f t="shared" si="53"/>
        <v>36.546681600000007</v>
      </c>
      <c r="W684" s="4">
        <v>20.04</v>
      </c>
      <c r="X684" s="4">
        <f t="shared" si="54"/>
        <v>1810.8273984000002</v>
      </c>
      <c r="Y684" s="58"/>
      <c r="AA684" t="b">
        <f>AND('Sales Filter'!H684= "BOBBY CHAVEZ", YEAR('Sales Filter'!B684 ) = 2015)</f>
        <v>0</v>
      </c>
    </row>
    <row r="685" spans="1:27" ht="14.5">
      <c r="A685" s="2" t="s">
        <v>1577</v>
      </c>
      <c r="B685" s="3">
        <v>42213</v>
      </c>
      <c r="C685" s="2" t="s">
        <v>1578</v>
      </c>
      <c r="D685" s="2" t="s">
        <v>1579</v>
      </c>
      <c r="E685" s="2" t="s">
        <v>27</v>
      </c>
      <c r="F685" s="2" t="s">
        <v>27</v>
      </c>
      <c r="G685" s="2" t="s">
        <v>79</v>
      </c>
      <c r="H685" s="2" t="s">
        <v>103</v>
      </c>
      <c r="I685" s="2" t="s">
        <v>117</v>
      </c>
      <c r="J685" s="2" t="s">
        <v>35</v>
      </c>
      <c r="K685" s="2" t="s">
        <v>54</v>
      </c>
      <c r="L685" s="2" t="s">
        <v>43</v>
      </c>
      <c r="M685" s="3">
        <v>42221</v>
      </c>
      <c r="N685" s="4">
        <v>2.5190000000000001</v>
      </c>
      <c r="O685" s="4">
        <v>4.0590000000000002</v>
      </c>
      <c r="P685" s="5">
        <f t="shared" si="50"/>
        <v>0.611353711790393</v>
      </c>
      <c r="Q685" s="5">
        <v>0.08</v>
      </c>
      <c r="R685" s="6">
        <f t="shared" si="51"/>
        <v>4.3837200000000003</v>
      </c>
      <c r="S685" s="7">
        <v>50</v>
      </c>
      <c r="T685" s="8">
        <f t="shared" si="52"/>
        <v>219.18600000000001</v>
      </c>
      <c r="U685" s="5">
        <v>0.11</v>
      </c>
      <c r="V685" s="9">
        <f t="shared" si="53"/>
        <v>24.11046</v>
      </c>
      <c r="W685" s="4">
        <v>0.55000000000000004</v>
      </c>
      <c r="X685" s="4">
        <f t="shared" si="54"/>
        <v>195.62554000000003</v>
      </c>
      <c r="Y685" s="58"/>
      <c r="AA685" t="b">
        <f>AND('Sales Filter'!H685= "BOBBY CHAVEZ", YEAR('Sales Filter'!B685 ) = 2015)</f>
        <v>0</v>
      </c>
    </row>
    <row r="686" spans="1:27" ht="14.5">
      <c r="A686" s="2" t="s">
        <v>1580</v>
      </c>
      <c r="B686" s="3">
        <v>42213</v>
      </c>
      <c r="C686" s="2" t="s">
        <v>850</v>
      </c>
      <c r="D686" s="2" t="s">
        <v>851</v>
      </c>
      <c r="E686" s="2" t="s">
        <v>27</v>
      </c>
      <c r="F686" s="2" t="s">
        <v>27</v>
      </c>
      <c r="G686" s="2" t="s">
        <v>79</v>
      </c>
      <c r="H686" s="2" t="s">
        <v>112</v>
      </c>
      <c r="I686" s="2" t="s">
        <v>30</v>
      </c>
      <c r="J686" s="2" t="s">
        <v>31</v>
      </c>
      <c r="K686" s="2" t="s">
        <v>54</v>
      </c>
      <c r="L686" s="2" t="s">
        <v>43</v>
      </c>
      <c r="M686" s="3">
        <v>42221</v>
      </c>
      <c r="N686" s="4">
        <v>16.170000000000002</v>
      </c>
      <c r="O686" s="4">
        <v>32.989000000000004</v>
      </c>
      <c r="P686" s="5">
        <f t="shared" si="50"/>
        <v>1.0401360544217688</v>
      </c>
      <c r="Q686" s="5">
        <v>0.08</v>
      </c>
      <c r="R686" s="6">
        <f t="shared" si="51"/>
        <v>35.62812000000001</v>
      </c>
      <c r="S686" s="7">
        <v>29</v>
      </c>
      <c r="T686" s="8">
        <f t="shared" si="52"/>
        <v>1033.2154800000003</v>
      </c>
      <c r="U686" s="5">
        <v>6.0000000000000005E-2</v>
      </c>
      <c r="V686" s="9">
        <f t="shared" si="53"/>
        <v>61.992928800000023</v>
      </c>
      <c r="W686" s="4">
        <v>5.55</v>
      </c>
      <c r="X686" s="4">
        <f t="shared" si="54"/>
        <v>976.77255120000018</v>
      </c>
      <c r="Y686" s="58"/>
      <c r="AA686" t="b">
        <f>AND('Sales Filter'!H686= "BOBBY CHAVEZ", YEAR('Sales Filter'!B686 ) = 2015)</f>
        <v>0</v>
      </c>
    </row>
    <row r="687" spans="1:27" ht="14.5">
      <c r="A687" s="2" t="s">
        <v>1581</v>
      </c>
      <c r="B687" s="3">
        <v>42215</v>
      </c>
      <c r="C687" s="2" t="s">
        <v>512</v>
      </c>
      <c r="D687" s="2" t="s">
        <v>513</v>
      </c>
      <c r="E687" s="2" t="s">
        <v>27</v>
      </c>
      <c r="F687" s="2" t="s">
        <v>27</v>
      </c>
      <c r="G687" s="2" t="s">
        <v>79</v>
      </c>
      <c r="H687" s="2" t="s">
        <v>29</v>
      </c>
      <c r="I687" s="2" t="s">
        <v>60</v>
      </c>
      <c r="J687" s="2" t="s">
        <v>31</v>
      </c>
      <c r="K687" s="2" t="s">
        <v>54</v>
      </c>
      <c r="L687" s="2" t="s">
        <v>33</v>
      </c>
      <c r="M687" s="3">
        <v>42224</v>
      </c>
      <c r="N687" s="4">
        <v>46.321000000000005</v>
      </c>
      <c r="O687" s="4">
        <v>89.078000000000017</v>
      </c>
      <c r="P687" s="5">
        <f t="shared" si="50"/>
        <v>0.92305865590121128</v>
      </c>
      <c r="Q687" s="5">
        <v>0.08</v>
      </c>
      <c r="R687" s="6">
        <f t="shared" si="51"/>
        <v>96.204240000000027</v>
      </c>
      <c r="S687" s="7">
        <v>24</v>
      </c>
      <c r="T687" s="8">
        <f t="shared" si="52"/>
        <v>2308.9017600000006</v>
      </c>
      <c r="U687" s="5">
        <v>0.11</v>
      </c>
      <c r="V687" s="9">
        <f t="shared" si="53"/>
        <v>253.97919360000006</v>
      </c>
      <c r="W687" s="4">
        <v>7.2299999999999995</v>
      </c>
      <c r="X687" s="4">
        <f t="shared" si="54"/>
        <v>2062.1525664000005</v>
      </c>
      <c r="Y687" s="58"/>
      <c r="AA687" t="b">
        <f>AND('Sales Filter'!H687= "BOBBY CHAVEZ", YEAR('Sales Filter'!B687 ) = 2015)</f>
        <v>0</v>
      </c>
    </row>
    <row r="688" spans="1:27" ht="14.5">
      <c r="A688" s="2" t="s">
        <v>1582</v>
      </c>
      <c r="B688" s="3">
        <v>42216</v>
      </c>
      <c r="C688" s="2" t="s">
        <v>1583</v>
      </c>
      <c r="D688" s="2" t="s">
        <v>1584</v>
      </c>
      <c r="E688" s="2" t="s">
        <v>27</v>
      </c>
      <c r="F688" s="2" t="s">
        <v>27</v>
      </c>
      <c r="G688" s="2" t="s">
        <v>79</v>
      </c>
      <c r="H688" s="2" t="s">
        <v>233</v>
      </c>
      <c r="I688" s="2" t="s">
        <v>51</v>
      </c>
      <c r="J688" s="2" t="s">
        <v>31</v>
      </c>
      <c r="K688" s="2" t="s">
        <v>94</v>
      </c>
      <c r="L688" s="2" t="s">
        <v>33</v>
      </c>
      <c r="M688" s="3">
        <v>42225</v>
      </c>
      <c r="N688" s="4">
        <v>237.60000000000002</v>
      </c>
      <c r="O688" s="4">
        <v>494.98900000000003</v>
      </c>
      <c r="P688" s="5">
        <f t="shared" si="50"/>
        <v>1.0832870370370369</v>
      </c>
      <c r="Q688" s="5">
        <v>0.08</v>
      </c>
      <c r="R688" s="6">
        <f t="shared" si="51"/>
        <v>534.58812000000012</v>
      </c>
      <c r="S688" s="7">
        <v>31</v>
      </c>
      <c r="T688" s="8">
        <f t="shared" si="52"/>
        <v>16572.231720000003</v>
      </c>
      <c r="U688" s="5">
        <v>0.01</v>
      </c>
      <c r="V688" s="9">
        <f t="shared" si="53"/>
        <v>165.72231720000005</v>
      </c>
      <c r="W688" s="4">
        <v>24.54</v>
      </c>
      <c r="X688" s="4">
        <f t="shared" si="54"/>
        <v>16431.049402800003</v>
      </c>
      <c r="Y688" s="58"/>
      <c r="AA688" t="b">
        <f>AND('Sales Filter'!H688= "BOBBY CHAVEZ", YEAR('Sales Filter'!B688 ) = 2015)</f>
        <v>0</v>
      </c>
    </row>
    <row r="689" spans="1:27" ht="14.5">
      <c r="A689" s="2" t="s">
        <v>1585</v>
      </c>
      <c r="B689" s="3">
        <v>42216</v>
      </c>
      <c r="C689" s="2" t="s">
        <v>1586</v>
      </c>
      <c r="D689" s="2" t="s">
        <v>1337</v>
      </c>
      <c r="E689" s="2" t="s">
        <v>48</v>
      </c>
      <c r="F689" s="2" t="s">
        <v>49</v>
      </c>
      <c r="G689" s="2" t="s">
        <v>58</v>
      </c>
      <c r="H689" s="2" t="s">
        <v>50</v>
      </c>
      <c r="I689" s="2" t="s">
        <v>51</v>
      </c>
      <c r="J689" s="2" t="s">
        <v>35</v>
      </c>
      <c r="K689" s="2" t="s">
        <v>54</v>
      </c>
      <c r="L689" s="2" t="s">
        <v>33</v>
      </c>
      <c r="M689" s="3">
        <v>42225</v>
      </c>
      <c r="N689" s="4">
        <v>13.629000000000001</v>
      </c>
      <c r="O689" s="4">
        <v>21.978000000000002</v>
      </c>
      <c r="P689" s="5">
        <f t="shared" si="50"/>
        <v>0.61259079903147695</v>
      </c>
      <c r="Q689" s="5">
        <v>0.08</v>
      </c>
      <c r="R689" s="6">
        <f t="shared" si="51"/>
        <v>23.736240000000002</v>
      </c>
      <c r="S689" s="7">
        <v>46</v>
      </c>
      <c r="T689" s="8">
        <f t="shared" si="52"/>
        <v>1091.8670400000001</v>
      </c>
      <c r="U689" s="5">
        <v>0.08</v>
      </c>
      <c r="V689" s="9">
        <f t="shared" si="53"/>
        <v>87.349363200000013</v>
      </c>
      <c r="W689" s="4">
        <v>5.8199999999999994</v>
      </c>
      <c r="X689" s="4">
        <f t="shared" si="54"/>
        <v>1010.3376768000002</v>
      </c>
      <c r="Y689" s="58"/>
      <c r="AA689" t="b">
        <f>AND('Sales Filter'!H689= "BOBBY CHAVEZ", YEAR('Sales Filter'!B689 ) = 2015)</f>
        <v>0</v>
      </c>
    </row>
    <row r="690" spans="1:27" ht="14.5">
      <c r="A690" s="2" t="s">
        <v>1587</v>
      </c>
      <c r="B690" s="3">
        <v>42217</v>
      </c>
      <c r="C690" s="2" t="s">
        <v>1274</v>
      </c>
      <c r="D690" s="2" t="s">
        <v>1275</v>
      </c>
      <c r="E690" s="2" t="s">
        <v>27</v>
      </c>
      <c r="F690" s="2" t="s">
        <v>27</v>
      </c>
      <c r="G690" s="2" t="s">
        <v>28</v>
      </c>
      <c r="H690" s="2" t="s">
        <v>327</v>
      </c>
      <c r="I690" s="2" t="s">
        <v>42</v>
      </c>
      <c r="J690" s="2" t="s">
        <v>35</v>
      </c>
      <c r="K690" s="2" t="s">
        <v>54</v>
      </c>
      <c r="L690" s="2" t="s">
        <v>33</v>
      </c>
      <c r="M690" s="3">
        <v>42229</v>
      </c>
      <c r="N690" s="4">
        <v>1.4630000000000003</v>
      </c>
      <c r="O690" s="4">
        <v>2.2880000000000003</v>
      </c>
      <c r="P690" s="5">
        <f t="shared" si="50"/>
        <v>0.56390977443609003</v>
      </c>
      <c r="Q690" s="5">
        <v>0.08</v>
      </c>
      <c r="R690" s="6">
        <f t="shared" si="51"/>
        <v>2.4710400000000003</v>
      </c>
      <c r="S690" s="7">
        <v>22</v>
      </c>
      <c r="T690" s="8">
        <f t="shared" si="52"/>
        <v>54.362880000000004</v>
      </c>
      <c r="U690" s="5">
        <v>0.11</v>
      </c>
      <c r="V690" s="9">
        <f t="shared" si="53"/>
        <v>5.9799168000000007</v>
      </c>
      <c r="W690" s="4">
        <v>1.54</v>
      </c>
      <c r="X690" s="4">
        <f t="shared" si="54"/>
        <v>49.922963200000005</v>
      </c>
      <c r="Y690" s="58"/>
      <c r="AA690" t="b">
        <f>AND('Sales Filter'!H690= "BOBBY CHAVEZ", YEAR('Sales Filter'!B690 ) = 2015)</f>
        <v>0</v>
      </c>
    </row>
    <row r="691" spans="1:27" ht="14.5">
      <c r="A691" s="2" t="s">
        <v>1588</v>
      </c>
      <c r="B691" s="3">
        <v>42221</v>
      </c>
      <c r="C691" s="2" t="s">
        <v>1397</v>
      </c>
      <c r="D691" s="2" t="s">
        <v>1398</v>
      </c>
      <c r="E691" s="2" t="s">
        <v>27</v>
      </c>
      <c r="F691" s="2" t="s">
        <v>27</v>
      </c>
      <c r="G691" s="2" t="s">
        <v>28</v>
      </c>
      <c r="H691" s="2" t="s">
        <v>242</v>
      </c>
      <c r="I691" s="2" t="s">
        <v>60</v>
      </c>
      <c r="J691" s="2" t="s">
        <v>35</v>
      </c>
      <c r="K691" s="2" t="s">
        <v>36</v>
      </c>
      <c r="L691" s="2" t="s">
        <v>33</v>
      </c>
      <c r="M691" s="3">
        <v>42229</v>
      </c>
      <c r="N691" s="4">
        <v>2.8490000000000002</v>
      </c>
      <c r="O691" s="4">
        <v>4.3780000000000001</v>
      </c>
      <c r="P691" s="5">
        <f t="shared" si="50"/>
        <v>0.53667953667953661</v>
      </c>
      <c r="Q691" s="5">
        <v>0.08</v>
      </c>
      <c r="R691" s="6">
        <f t="shared" si="51"/>
        <v>4.7282400000000004</v>
      </c>
      <c r="S691" s="7">
        <v>18</v>
      </c>
      <c r="T691" s="8">
        <f t="shared" si="52"/>
        <v>85.108320000000006</v>
      </c>
      <c r="U691" s="5">
        <v>9.9999999999999992E-2</v>
      </c>
      <c r="V691" s="9">
        <f t="shared" si="53"/>
        <v>8.5108320000000006</v>
      </c>
      <c r="W691" s="4">
        <v>3.02</v>
      </c>
      <c r="X691" s="4">
        <f t="shared" si="54"/>
        <v>79.617487999999994</v>
      </c>
      <c r="Y691" s="58"/>
      <c r="AA691" t="b">
        <f>AND('Sales Filter'!H691= "BOBBY CHAVEZ", YEAR('Sales Filter'!B691 ) = 2015)</f>
        <v>1</v>
      </c>
    </row>
    <row r="692" spans="1:27" ht="14.5">
      <c r="A692" s="2" t="s">
        <v>1589</v>
      </c>
      <c r="B692" s="3">
        <v>42222</v>
      </c>
      <c r="C692" s="2" t="s">
        <v>740</v>
      </c>
      <c r="D692" s="2" t="s">
        <v>741</v>
      </c>
      <c r="E692" s="2" t="s">
        <v>48</v>
      </c>
      <c r="F692" s="2" t="s">
        <v>49</v>
      </c>
      <c r="G692" s="2" t="s">
        <v>28</v>
      </c>
      <c r="H692" s="2" t="s">
        <v>70</v>
      </c>
      <c r="I692" s="2" t="s">
        <v>117</v>
      </c>
      <c r="J692" s="2" t="s">
        <v>35</v>
      </c>
      <c r="K692" s="2" t="s">
        <v>54</v>
      </c>
      <c r="L692" s="2" t="s">
        <v>43</v>
      </c>
      <c r="M692" s="3">
        <v>42230</v>
      </c>
      <c r="N692" s="4">
        <v>5.8630000000000004</v>
      </c>
      <c r="O692" s="4">
        <v>9.4600000000000009</v>
      </c>
      <c r="P692" s="5">
        <f t="shared" si="50"/>
        <v>0.61350844277673544</v>
      </c>
      <c r="Q692" s="5">
        <v>0.08</v>
      </c>
      <c r="R692" s="6">
        <f t="shared" si="51"/>
        <v>10.216800000000001</v>
      </c>
      <c r="S692" s="7">
        <v>17</v>
      </c>
      <c r="T692" s="8">
        <f t="shared" si="52"/>
        <v>173.68560000000002</v>
      </c>
      <c r="U692" s="5">
        <v>0.05</v>
      </c>
      <c r="V692" s="9">
        <f t="shared" si="53"/>
        <v>8.6842800000000011</v>
      </c>
      <c r="W692" s="4">
        <v>6.24</v>
      </c>
      <c r="X692" s="4">
        <f t="shared" si="54"/>
        <v>171.24132000000003</v>
      </c>
      <c r="Y692" s="58"/>
      <c r="AA692" t="b">
        <f>AND('Sales Filter'!H692= "BOBBY CHAVEZ", YEAR('Sales Filter'!B692 ) = 2015)</f>
        <v>0</v>
      </c>
    </row>
    <row r="693" spans="1:27" ht="14.5">
      <c r="A693" s="2" t="s">
        <v>1590</v>
      </c>
      <c r="B693" s="3">
        <v>42225</v>
      </c>
      <c r="C693" s="2" t="s">
        <v>1044</v>
      </c>
      <c r="D693" s="2" t="s">
        <v>1045</v>
      </c>
      <c r="E693" s="2" t="s">
        <v>27</v>
      </c>
      <c r="F693" s="2" t="s">
        <v>27</v>
      </c>
      <c r="G693" s="2" t="s">
        <v>58</v>
      </c>
      <c r="H693" s="2" t="s">
        <v>59</v>
      </c>
      <c r="I693" s="2" t="s">
        <v>117</v>
      </c>
      <c r="J693" s="2" t="s">
        <v>31</v>
      </c>
      <c r="K693" s="2" t="s">
        <v>94</v>
      </c>
      <c r="L693" s="2" t="s">
        <v>33</v>
      </c>
      <c r="M693" s="3">
        <v>42233</v>
      </c>
      <c r="N693" s="4">
        <v>415.78900000000004</v>
      </c>
      <c r="O693" s="4">
        <v>659.98900000000003</v>
      </c>
      <c r="P693" s="5">
        <f t="shared" si="50"/>
        <v>0.58731712479166109</v>
      </c>
      <c r="Q693" s="5">
        <v>0.08</v>
      </c>
      <c r="R693" s="6">
        <f t="shared" si="51"/>
        <v>712.78812000000005</v>
      </c>
      <c r="S693" s="7">
        <v>48</v>
      </c>
      <c r="T693" s="8">
        <f t="shared" si="52"/>
        <v>34213.829760000001</v>
      </c>
      <c r="U693" s="5">
        <v>0.08</v>
      </c>
      <c r="V693" s="9">
        <f t="shared" si="53"/>
        <v>2737.1063807999999</v>
      </c>
      <c r="W693" s="4">
        <v>24.54</v>
      </c>
      <c r="X693" s="4">
        <f t="shared" si="54"/>
        <v>31501.263379200002</v>
      </c>
      <c r="Y693" s="58"/>
      <c r="AA693" t="b">
        <f>AND('Sales Filter'!H693= "BOBBY CHAVEZ", YEAR('Sales Filter'!B693 ) = 2015)</f>
        <v>0</v>
      </c>
    </row>
    <row r="694" spans="1:27" ht="14.5">
      <c r="A694" s="2" t="s">
        <v>1591</v>
      </c>
      <c r="B694" s="3">
        <v>42225</v>
      </c>
      <c r="C694" s="2" t="s">
        <v>1267</v>
      </c>
      <c r="D694" s="2" t="s">
        <v>1268</v>
      </c>
      <c r="E694" s="2" t="s">
        <v>27</v>
      </c>
      <c r="F694" s="2" t="s">
        <v>27</v>
      </c>
      <c r="G694" s="2" t="s">
        <v>40</v>
      </c>
      <c r="H694" s="2" t="s">
        <v>84</v>
      </c>
      <c r="I694" s="2" t="s">
        <v>117</v>
      </c>
      <c r="J694" s="2" t="s">
        <v>35</v>
      </c>
      <c r="K694" s="2" t="s">
        <v>36</v>
      </c>
      <c r="L694" s="2" t="s">
        <v>33</v>
      </c>
      <c r="M694" s="3">
        <v>42235</v>
      </c>
      <c r="N694" s="4">
        <v>1.9360000000000002</v>
      </c>
      <c r="O694" s="4">
        <v>3.234</v>
      </c>
      <c r="P694" s="5">
        <f t="shared" si="50"/>
        <v>0.6704545454545453</v>
      </c>
      <c r="Q694" s="5">
        <v>0.08</v>
      </c>
      <c r="R694" s="6">
        <f t="shared" si="51"/>
        <v>3.4927200000000003</v>
      </c>
      <c r="S694" s="7">
        <v>41</v>
      </c>
      <c r="T694" s="8">
        <f t="shared" si="52"/>
        <v>143.20152000000002</v>
      </c>
      <c r="U694" s="5">
        <v>0.05</v>
      </c>
      <c r="V694" s="9">
        <f t="shared" si="53"/>
        <v>7.160076000000001</v>
      </c>
      <c r="W694" s="4">
        <v>0.8600000000000001</v>
      </c>
      <c r="X694" s="4">
        <f t="shared" si="54"/>
        <v>136.90144400000003</v>
      </c>
      <c r="Y694" s="58"/>
      <c r="AA694" t="b">
        <f>AND('Sales Filter'!H694= "BOBBY CHAVEZ", YEAR('Sales Filter'!B694 ) = 2015)</f>
        <v>0</v>
      </c>
    </row>
    <row r="695" spans="1:27" ht="14.5">
      <c r="A695" s="2" t="s">
        <v>1592</v>
      </c>
      <c r="B695" s="3">
        <v>42225</v>
      </c>
      <c r="C695" s="2" t="s">
        <v>1593</v>
      </c>
      <c r="D695" s="2" t="s">
        <v>1594</v>
      </c>
      <c r="E695" s="2" t="s">
        <v>27</v>
      </c>
      <c r="F695" s="2" t="s">
        <v>27</v>
      </c>
      <c r="G695" s="2" t="s">
        <v>58</v>
      </c>
      <c r="H695" s="2" t="s">
        <v>233</v>
      </c>
      <c r="I695" s="2" t="s">
        <v>117</v>
      </c>
      <c r="J695" s="2" t="s">
        <v>31</v>
      </c>
      <c r="K695" s="2" t="s">
        <v>54</v>
      </c>
      <c r="L695" s="2" t="s">
        <v>43</v>
      </c>
      <c r="M695" s="3">
        <v>42233</v>
      </c>
      <c r="N695" s="4">
        <v>11.077000000000002</v>
      </c>
      <c r="O695" s="4">
        <v>17.578000000000003</v>
      </c>
      <c r="P695" s="5">
        <f t="shared" si="50"/>
        <v>0.58689175769612711</v>
      </c>
      <c r="Q695" s="5">
        <v>0.08</v>
      </c>
      <c r="R695" s="6">
        <f t="shared" si="51"/>
        <v>18.984240000000003</v>
      </c>
      <c r="S695" s="7">
        <v>9</v>
      </c>
      <c r="T695" s="8">
        <f t="shared" si="52"/>
        <v>170.85816000000003</v>
      </c>
      <c r="U695" s="5">
        <v>0.05</v>
      </c>
      <c r="V695" s="9">
        <f t="shared" si="53"/>
        <v>8.5429080000000024</v>
      </c>
      <c r="W695" s="4">
        <v>4.05</v>
      </c>
      <c r="X695" s="4">
        <f t="shared" si="54"/>
        <v>166.36525200000003</v>
      </c>
      <c r="Y695" s="58"/>
      <c r="AA695" t="b">
        <f>AND('Sales Filter'!H695= "BOBBY CHAVEZ", YEAR('Sales Filter'!B695 ) = 2015)</f>
        <v>0</v>
      </c>
    </row>
    <row r="696" spans="1:27" ht="14.5">
      <c r="A696" s="2" t="s">
        <v>1595</v>
      </c>
      <c r="B696" s="3">
        <v>42226</v>
      </c>
      <c r="C696" s="2" t="s">
        <v>356</v>
      </c>
      <c r="D696" s="2" t="s">
        <v>357</v>
      </c>
      <c r="E696" s="2" t="s">
        <v>27</v>
      </c>
      <c r="F696" s="2" t="s">
        <v>27</v>
      </c>
      <c r="G696" s="2" t="s">
        <v>28</v>
      </c>
      <c r="H696" s="2" t="s">
        <v>89</v>
      </c>
      <c r="I696" s="2" t="s">
        <v>51</v>
      </c>
      <c r="J696" s="2" t="s">
        <v>31</v>
      </c>
      <c r="K696" s="2" t="s">
        <v>54</v>
      </c>
      <c r="L696" s="2" t="s">
        <v>33</v>
      </c>
      <c r="M696" s="3">
        <v>42236</v>
      </c>
      <c r="N696" s="4">
        <v>7.1610000000000005</v>
      </c>
      <c r="O696" s="4">
        <v>34.078000000000003</v>
      </c>
      <c r="P696" s="5">
        <f t="shared" si="50"/>
        <v>3.7588325652841781</v>
      </c>
      <c r="Q696" s="5">
        <v>0.08</v>
      </c>
      <c r="R696" s="6">
        <f t="shared" si="51"/>
        <v>36.804240000000007</v>
      </c>
      <c r="S696" s="7">
        <v>10</v>
      </c>
      <c r="T696" s="8">
        <f t="shared" si="52"/>
        <v>368.04240000000004</v>
      </c>
      <c r="U696" s="5">
        <v>6.9999999999999993E-2</v>
      </c>
      <c r="V696" s="9">
        <f t="shared" si="53"/>
        <v>25.762968000000001</v>
      </c>
      <c r="W696" s="4">
        <v>6.55</v>
      </c>
      <c r="X696" s="4">
        <f t="shared" si="54"/>
        <v>348.82943200000005</v>
      </c>
      <c r="Y696" s="58"/>
      <c r="AA696" t="b">
        <f>AND('Sales Filter'!H696= "BOBBY CHAVEZ", YEAR('Sales Filter'!B696 ) = 2015)</f>
        <v>0</v>
      </c>
    </row>
    <row r="697" spans="1:27" ht="14.5">
      <c r="A697" s="2" t="s">
        <v>1596</v>
      </c>
      <c r="B697" s="3">
        <v>42228</v>
      </c>
      <c r="C697" s="2" t="s">
        <v>1597</v>
      </c>
      <c r="D697" s="2" t="s">
        <v>1353</v>
      </c>
      <c r="E697" s="2" t="s">
        <v>48</v>
      </c>
      <c r="F697" s="2" t="s">
        <v>49</v>
      </c>
      <c r="G697" s="2" t="s">
        <v>28</v>
      </c>
      <c r="H697" s="2" t="s">
        <v>50</v>
      </c>
      <c r="I697" s="2" t="s">
        <v>30</v>
      </c>
      <c r="J697" s="2" t="s">
        <v>35</v>
      </c>
      <c r="K697" s="2" t="s">
        <v>36</v>
      </c>
      <c r="L697" s="2" t="s">
        <v>33</v>
      </c>
      <c r="M697" s="3">
        <v>42237</v>
      </c>
      <c r="N697" s="4">
        <v>4.125</v>
      </c>
      <c r="O697" s="4">
        <v>7.7880000000000011</v>
      </c>
      <c r="P697" s="5">
        <f t="shared" si="50"/>
        <v>0.88800000000000023</v>
      </c>
      <c r="Q697" s="5">
        <v>0.08</v>
      </c>
      <c r="R697" s="6">
        <f t="shared" si="51"/>
        <v>8.4110400000000016</v>
      </c>
      <c r="S697" s="7">
        <v>50</v>
      </c>
      <c r="T697" s="8">
        <f t="shared" si="52"/>
        <v>420.55200000000008</v>
      </c>
      <c r="U697" s="5">
        <v>0.04</v>
      </c>
      <c r="V697" s="9">
        <f t="shared" si="53"/>
        <v>16.822080000000003</v>
      </c>
      <c r="W697" s="4">
        <v>2.4</v>
      </c>
      <c r="X697" s="4">
        <f t="shared" si="54"/>
        <v>406.12992000000003</v>
      </c>
      <c r="Y697" s="58"/>
      <c r="AA697" t="b">
        <f>AND('Sales Filter'!H697= "BOBBY CHAVEZ", YEAR('Sales Filter'!B697 ) = 2015)</f>
        <v>0</v>
      </c>
    </row>
    <row r="698" spans="1:27" ht="14.5">
      <c r="A698" s="2" t="s">
        <v>1598</v>
      </c>
      <c r="B698" s="3">
        <v>42229</v>
      </c>
      <c r="C698" s="2" t="s">
        <v>441</v>
      </c>
      <c r="D698" s="2" t="s">
        <v>442</v>
      </c>
      <c r="E698" s="2" t="s">
        <v>27</v>
      </c>
      <c r="F698" s="2" t="s">
        <v>27</v>
      </c>
      <c r="G698" s="2" t="s">
        <v>58</v>
      </c>
      <c r="H698" s="2" t="s">
        <v>59</v>
      </c>
      <c r="I698" s="2" t="s">
        <v>117</v>
      </c>
      <c r="J698" s="2" t="s">
        <v>35</v>
      </c>
      <c r="K698" s="2" t="s">
        <v>54</v>
      </c>
      <c r="L698" s="2" t="s">
        <v>43</v>
      </c>
      <c r="M698" s="3">
        <v>42238</v>
      </c>
      <c r="N698" s="4">
        <v>3.8500000000000005</v>
      </c>
      <c r="O698" s="4">
        <v>6.3140000000000009</v>
      </c>
      <c r="P698" s="5">
        <f t="shared" si="50"/>
        <v>0.64</v>
      </c>
      <c r="Q698" s="5">
        <v>0.08</v>
      </c>
      <c r="R698" s="6">
        <f t="shared" si="51"/>
        <v>6.8191200000000016</v>
      </c>
      <c r="S698" s="7">
        <v>34</v>
      </c>
      <c r="T698" s="8">
        <f t="shared" si="52"/>
        <v>231.85008000000005</v>
      </c>
      <c r="U698" s="5">
        <v>0.09</v>
      </c>
      <c r="V698" s="9">
        <f t="shared" si="53"/>
        <v>20.866507200000004</v>
      </c>
      <c r="W698" s="4">
        <v>5.0599999999999996</v>
      </c>
      <c r="X698" s="4">
        <f t="shared" si="54"/>
        <v>216.04357280000005</v>
      </c>
      <c r="Y698" s="58"/>
      <c r="AA698" t="b">
        <f>AND('Sales Filter'!H698= "BOBBY CHAVEZ", YEAR('Sales Filter'!B698 ) = 2015)</f>
        <v>0</v>
      </c>
    </row>
    <row r="699" spans="1:27" ht="14.5">
      <c r="A699" s="2" t="s">
        <v>1599</v>
      </c>
      <c r="B699" s="3">
        <v>42235</v>
      </c>
      <c r="C699" s="2" t="s">
        <v>1583</v>
      </c>
      <c r="D699" s="2" t="s">
        <v>1584</v>
      </c>
      <c r="E699" s="2" t="s">
        <v>27</v>
      </c>
      <c r="F699" s="2" t="s">
        <v>27</v>
      </c>
      <c r="G699" s="2" t="s">
        <v>79</v>
      </c>
      <c r="H699" s="2" t="s">
        <v>233</v>
      </c>
      <c r="I699" s="2" t="s">
        <v>51</v>
      </c>
      <c r="J699" s="2" t="s">
        <v>35</v>
      </c>
      <c r="K699" s="2" t="s">
        <v>54</v>
      </c>
      <c r="L699" s="2" t="s">
        <v>33</v>
      </c>
      <c r="M699" s="3">
        <v>42244</v>
      </c>
      <c r="N699" s="4">
        <v>2.3980000000000006</v>
      </c>
      <c r="O699" s="4">
        <v>3.8720000000000003</v>
      </c>
      <c r="P699" s="5">
        <f t="shared" si="50"/>
        <v>0.61467889908256856</v>
      </c>
      <c r="Q699" s="5">
        <v>0.08</v>
      </c>
      <c r="R699" s="6">
        <f t="shared" si="51"/>
        <v>4.1817600000000006</v>
      </c>
      <c r="S699" s="7">
        <v>40</v>
      </c>
      <c r="T699" s="8">
        <f t="shared" si="52"/>
        <v>167.27040000000002</v>
      </c>
      <c r="U699" s="5">
        <v>9.9999999999999992E-2</v>
      </c>
      <c r="V699" s="9">
        <f t="shared" si="53"/>
        <v>16.727040000000002</v>
      </c>
      <c r="W699" s="4">
        <v>6.88</v>
      </c>
      <c r="X699" s="4">
        <f t="shared" si="54"/>
        <v>157.42336</v>
      </c>
      <c r="Y699" s="58"/>
      <c r="AA699" t="b">
        <f>AND('Sales Filter'!H699= "BOBBY CHAVEZ", YEAR('Sales Filter'!B699 ) = 2015)</f>
        <v>0</v>
      </c>
    </row>
    <row r="700" spans="1:27" ht="14.5">
      <c r="A700" s="2" t="s">
        <v>1600</v>
      </c>
      <c r="B700" s="3">
        <v>42236</v>
      </c>
      <c r="C700" s="2" t="s">
        <v>1545</v>
      </c>
      <c r="D700" s="2" t="s">
        <v>1546</v>
      </c>
      <c r="E700" s="2" t="s">
        <v>27</v>
      </c>
      <c r="F700" s="2" t="s">
        <v>27</v>
      </c>
      <c r="G700" s="2" t="s">
        <v>79</v>
      </c>
      <c r="H700" s="2" t="s">
        <v>327</v>
      </c>
      <c r="I700" s="2" t="s">
        <v>42</v>
      </c>
      <c r="J700" s="2" t="s">
        <v>31</v>
      </c>
      <c r="K700" s="2" t="s">
        <v>54</v>
      </c>
      <c r="L700" s="2" t="s">
        <v>33</v>
      </c>
      <c r="M700" s="3">
        <v>42248</v>
      </c>
      <c r="N700" s="4">
        <v>11.077000000000002</v>
      </c>
      <c r="O700" s="4">
        <v>17.578000000000003</v>
      </c>
      <c r="P700" s="5">
        <f t="shared" si="50"/>
        <v>0.58689175769612711</v>
      </c>
      <c r="Q700" s="5">
        <v>0.08</v>
      </c>
      <c r="R700" s="6">
        <f t="shared" si="51"/>
        <v>18.984240000000003</v>
      </c>
      <c r="S700" s="7">
        <v>8</v>
      </c>
      <c r="T700" s="8">
        <f t="shared" si="52"/>
        <v>151.87392000000003</v>
      </c>
      <c r="U700" s="5">
        <v>0.11</v>
      </c>
      <c r="V700" s="9">
        <f t="shared" si="53"/>
        <v>16.706131200000002</v>
      </c>
      <c r="W700" s="4">
        <v>4.05</v>
      </c>
      <c r="X700" s="4">
        <f t="shared" si="54"/>
        <v>139.21778880000005</v>
      </c>
      <c r="Y700" s="58"/>
      <c r="AA700" t="b">
        <f>AND('Sales Filter'!H700= "BOBBY CHAVEZ", YEAR('Sales Filter'!B700 ) = 2015)</f>
        <v>0</v>
      </c>
    </row>
    <row r="701" spans="1:27" ht="14.5">
      <c r="A701" s="2" t="s">
        <v>1601</v>
      </c>
      <c r="B701" s="3">
        <v>42237</v>
      </c>
      <c r="C701" s="2" t="s">
        <v>1602</v>
      </c>
      <c r="D701" s="2" t="s">
        <v>1603</v>
      </c>
      <c r="E701" s="2" t="s">
        <v>48</v>
      </c>
      <c r="F701" s="2" t="s">
        <v>49</v>
      </c>
      <c r="G701" s="2" t="s">
        <v>40</v>
      </c>
      <c r="H701" s="2" t="s">
        <v>70</v>
      </c>
      <c r="I701" s="2" t="s">
        <v>42</v>
      </c>
      <c r="J701" s="2" t="s">
        <v>35</v>
      </c>
      <c r="K701" s="2" t="s">
        <v>54</v>
      </c>
      <c r="L701" s="2" t="s">
        <v>43</v>
      </c>
      <c r="M701" s="3">
        <v>42251</v>
      </c>
      <c r="N701" s="4">
        <v>3.883</v>
      </c>
      <c r="O701" s="4">
        <v>9.4819999999999993</v>
      </c>
      <c r="P701" s="5">
        <f t="shared" si="50"/>
        <v>1.441926345609065</v>
      </c>
      <c r="Q701" s="5">
        <v>0.08</v>
      </c>
      <c r="R701" s="6">
        <f t="shared" si="51"/>
        <v>10.24056</v>
      </c>
      <c r="S701" s="7">
        <v>10</v>
      </c>
      <c r="T701" s="8">
        <f t="shared" si="52"/>
        <v>102.40560000000001</v>
      </c>
      <c r="U701" s="5">
        <v>0.01</v>
      </c>
      <c r="V701" s="9">
        <f t="shared" si="53"/>
        <v>1.0240560000000001</v>
      </c>
      <c r="W701" s="4">
        <v>4.55</v>
      </c>
      <c r="X701" s="4">
        <f t="shared" si="54"/>
        <v>105.931544</v>
      </c>
      <c r="Y701" s="58"/>
      <c r="AA701" t="b">
        <f>AND('Sales Filter'!H701= "BOBBY CHAVEZ", YEAR('Sales Filter'!B701 ) = 2015)</f>
        <v>0</v>
      </c>
    </row>
    <row r="702" spans="1:27" ht="14.5">
      <c r="A702" s="2" t="s">
        <v>1604</v>
      </c>
      <c r="B702" s="3">
        <v>42238</v>
      </c>
      <c r="C702" s="2" t="s">
        <v>190</v>
      </c>
      <c r="D702" s="2" t="s">
        <v>191</v>
      </c>
      <c r="E702" s="2" t="s">
        <v>48</v>
      </c>
      <c r="F702" s="2" t="s">
        <v>49</v>
      </c>
      <c r="G702" s="2" t="s">
        <v>40</v>
      </c>
      <c r="H702" s="2" t="s">
        <v>50</v>
      </c>
      <c r="I702" s="2" t="s">
        <v>117</v>
      </c>
      <c r="J702" s="2" t="s">
        <v>35</v>
      </c>
      <c r="K702" s="2" t="s">
        <v>54</v>
      </c>
      <c r="L702" s="2" t="s">
        <v>43</v>
      </c>
      <c r="M702" s="3">
        <v>42246</v>
      </c>
      <c r="N702" s="4">
        <v>92.64200000000001</v>
      </c>
      <c r="O702" s="4">
        <v>231.60500000000002</v>
      </c>
      <c r="P702" s="5">
        <f t="shared" si="50"/>
        <v>1.5</v>
      </c>
      <c r="Q702" s="5">
        <v>0.08</v>
      </c>
      <c r="R702" s="6">
        <f t="shared" si="51"/>
        <v>250.13340000000002</v>
      </c>
      <c r="S702" s="7">
        <v>4</v>
      </c>
      <c r="T702" s="8">
        <f t="shared" si="52"/>
        <v>1000.5336000000001</v>
      </c>
      <c r="U702" s="5">
        <v>6.0000000000000005E-2</v>
      </c>
      <c r="V702" s="9">
        <f t="shared" si="53"/>
        <v>60.032016000000013</v>
      </c>
      <c r="W702" s="4">
        <v>10.040000000000001</v>
      </c>
      <c r="X702" s="4">
        <f t="shared" si="54"/>
        <v>950.54158400000006</v>
      </c>
      <c r="Y702" s="58"/>
      <c r="AA702" t="b">
        <f>AND('Sales Filter'!H702= "BOBBY CHAVEZ", YEAR('Sales Filter'!B702 ) = 2015)</f>
        <v>0</v>
      </c>
    </row>
    <row r="703" spans="1:27" ht="14.5">
      <c r="A703" s="2" t="s">
        <v>1605</v>
      </c>
      <c r="B703" s="3">
        <v>42238</v>
      </c>
      <c r="C703" s="2" t="s">
        <v>1606</v>
      </c>
      <c r="D703" s="2" t="s">
        <v>1607</v>
      </c>
      <c r="E703" s="2" t="s">
        <v>27</v>
      </c>
      <c r="F703" s="2" t="s">
        <v>27</v>
      </c>
      <c r="G703" s="2" t="s">
        <v>28</v>
      </c>
      <c r="H703" s="2" t="s">
        <v>89</v>
      </c>
      <c r="I703" s="2" t="s">
        <v>42</v>
      </c>
      <c r="J703" s="2" t="s">
        <v>35</v>
      </c>
      <c r="K703" s="2" t="s">
        <v>36</v>
      </c>
      <c r="L703" s="2" t="s">
        <v>33</v>
      </c>
      <c r="M703" s="3">
        <v>42249</v>
      </c>
      <c r="N703" s="4">
        <v>1.1990000000000003</v>
      </c>
      <c r="O703" s="4">
        <v>2.0020000000000002</v>
      </c>
      <c r="P703" s="5">
        <f t="shared" si="50"/>
        <v>0.66972477064220159</v>
      </c>
      <c r="Q703" s="5">
        <v>0.08</v>
      </c>
      <c r="R703" s="6">
        <f t="shared" si="51"/>
        <v>2.1621600000000005</v>
      </c>
      <c r="S703" s="7">
        <v>44</v>
      </c>
      <c r="T703" s="8">
        <f t="shared" si="52"/>
        <v>95.135040000000018</v>
      </c>
      <c r="U703" s="5">
        <v>0.09</v>
      </c>
      <c r="V703" s="9">
        <f t="shared" si="53"/>
        <v>8.562153600000002</v>
      </c>
      <c r="W703" s="4">
        <v>1.05</v>
      </c>
      <c r="X703" s="4">
        <f t="shared" si="54"/>
        <v>87.622886400000013</v>
      </c>
      <c r="Y703" s="58"/>
      <c r="AA703" t="b">
        <f>AND('Sales Filter'!H703= "BOBBY CHAVEZ", YEAR('Sales Filter'!B703 ) = 2015)</f>
        <v>0</v>
      </c>
    </row>
    <row r="704" spans="1:27" ht="14.5">
      <c r="A704" s="2" t="s">
        <v>1608</v>
      </c>
      <c r="B704" s="3">
        <v>42238</v>
      </c>
      <c r="C704" s="2" t="s">
        <v>678</v>
      </c>
      <c r="D704" s="2" t="s">
        <v>679</v>
      </c>
      <c r="E704" s="2" t="s">
        <v>27</v>
      </c>
      <c r="F704" s="2" t="s">
        <v>27</v>
      </c>
      <c r="G704" s="2" t="s">
        <v>40</v>
      </c>
      <c r="H704" s="2" t="s">
        <v>242</v>
      </c>
      <c r="I704" s="2" t="s">
        <v>60</v>
      </c>
      <c r="J704" s="2" t="s">
        <v>35</v>
      </c>
      <c r="K704" s="2" t="s">
        <v>32</v>
      </c>
      <c r="L704" s="2" t="s">
        <v>33</v>
      </c>
      <c r="M704" s="3">
        <v>42247</v>
      </c>
      <c r="N704" s="4">
        <v>18.480000000000004</v>
      </c>
      <c r="O704" s="4">
        <v>45.067</v>
      </c>
      <c r="P704" s="5">
        <f t="shared" si="50"/>
        <v>1.4386904761904757</v>
      </c>
      <c r="Q704" s="5">
        <v>0.08</v>
      </c>
      <c r="R704" s="6">
        <f t="shared" si="51"/>
        <v>48.672360000000005</v>
      </c>
      <c r="S704" s="7">
        <v>30</v>
      </c>
      <c r="T704" s="8">
        <f t="shared" si="52"/>
        <v>1460.1708000000001</v>
      </c>
      <c r="U704" s="5">
        <v>0.05</v>
      </c>
      <c r="V704" s="9">
        <f t="shared" si="53"/>
        <v>73.008540000000011</v>
      </c>
      <c r="W704" s="4">
        <v>9.0400000000000009</v>
      </c>
      <c r="X704" s="4">
        <f t="shared" si="54"/>
        <v>1396.20226</v>
      </c>
      <c r="Y704" s="58"/>
      <c r="AA704" t="b">
        <f>AND('Sales Filter'!H704= "BOBBY CHAVEZ", YEAR('Sales Filter'!B704 ) = 2015)</f>
        <v>1</v>
      </c>
    </row>
    <row r="705" spans="1:27" ht="14.5">
      <c r="A705" s="2" t="s">
        <v>1609</v>
      </c>
      <c r="B705" s="3">
        <v>42240</v>
      </c>
      <c r="C705" s="2" t="s">
        <v>329</v>
      </c>
      <c r="D705" s="2" t="s">
        <v>330</v>
      </c>
      <c r="E705" s="2" t="s">
        <v>48</v>
      </c>
      <c r="F705" s="2" t="s">
        <v>49</v>
      </c>
      <c r="G705" s="2" t="s">
        <v>28</v>
      </c>
      <c r="H705" s="2" t="s">
        <v>70</v>
      </c>
      <c r="I705" s="2" t="s">
        <v>30</v>
      </c>
      <c r="J705" s="2" t="s">
        <v>35</v>
      </c>
      <c r="K705" s="2" t="s">
        <v>54</v>
      </c>
      <c r="L705" s="2" t="s">
        <v>33</v>
      </c>
      <c r="M705" s="3">
        <v>42249</v>
      </c>
      <c r="N705" s="4">
        <v>57.244000000000007</v>
      </c>
      <c r="O705" s="4">
        <v>92.323000000000022</v>
      </c>
      <c r="P705" s="5">
        <f t="shared" si="50"/>
        <v>0.61279784780937763</v>
      </c>
      <c r="Q705" s="5">
        <v>0.08</v>
      </c>
      <c r="R705" s="6">
        <f t="shared" si="51"/>
        <v>99.708840000000023</v>
      </c>
      <c r="S705" s="7">
        <v>5</v>
      </c>
      <c r="T705" s="8">
        <f t="shared" si="52"/>
        <v>498.5442000000001</v>
      </c>
      <c r="U705" s="5">
        <v>0.01</v>
      </c>
      <c r="V705" s="9">
        <f t="shared" si="53"/>
        <v>4.9854420000000008</v>
      </c>
      <c r="W705" s="4">
        <v>20.04</v>
      </c>
      <c r="X705" s="4">
        <f t="shared" si="54"/>
        <v>513.59875800000009</v>
      </c>
      <c r="Y705" s="58"/>
      <c r="AA705" t="b">
        <f>AND('Sales Filter'!H705= "BOBBY CHAVEZ", YEAR('Sales Filter'!B705 ) = 2015)</f>
        <v>0</v>
      </c>
    </row>
    <row r="706" spans="1:27" ht="14.5">
      <c r="A706" s="2" t="s">
        <v>1610</v>
      </c>
      <c r="B706" s="3">
        <v>42240</v>
      </c>
      <c r="C706" s="2" t="s">
        <v>301</v>
      </c>
      <c r="D706" s="2" t="s">
        <v>302</v>
      </c>
      <c r="E706" s="2" t="s">
        <v>27</v>
      </c>
      <c r="F706" s="2" t="s">
        <v>27</v>
      </c>
      <c r="G706" s="2" t="s">
        <v>28</v>
      </c>
      <c r="H706" s="2" t="s">
        <v>103</v>
      </c>
      <c r="I706" s="2" t="s">
        <v>51</v>
      </c>
      <c r="J706" s="2" t="s">
        <v>35</v>
      </c>
      <c r="K706" s="2" t="s">
        <v>54</v>
      </c>
      <c r="L706" s="2" t="s">
        <v>33</v>
      </c>
      <c r="M706" s="3">
        <v>42248</v>
      </c>
      <c r="N706" s="4">
        <v>2.5190000000000001</v>
      </c>
      <c r="O706" s="4">
        <v>4.0590000000000002</v>
      </c>
      <c r="P706" s="5">
        <f t="shared" ref="P706:P769" si="55">(O706-N706)/N706</f>
        <v>0.611353711790393</v>
      </c>
      <c r="Q706" s="5">
        <v>0.08</v>
      </c>
      <c r="R706" s="6">
        <f t="shared" ref="R706:R769" si="56">(Q706+1)*O706</f>
        <v>4.3837200000000003</v>
      </c>
      <c r="S706" s="7">
        <v>41</v>
      </c>
      <c r="T706" s="8">
        <f t="shared" ref="T706:T769" si="57">S706*R706</f>
        <v>179.73252000000002</v>
      </c>
      <c r="U706" s="5">
        <v>0.04</v>
      </c>
      <c r="V706" s="9">
        <f t="shared" ref="V706:V769" si="58">U706*T706</f>
        <v>7.1893008000000007</v>
      </c>
      <c r="W706" s="4">
        <v>0.55000000000000004</v>
      </c>
      <c r="X706" s="4">
        <f t="shared" ref="X706:X769" si="59">T706-V706+W706</f>
        <v>173.09321920000002</v>
      </c>
      <c r="Y706" s="58"/>
      <c r="AA706" t="b">
        <f>AND('Sales Filter'!H706= "BOBBY CHAVEZ", YEAR('Sales Filter'!B706 ) = 2015)</f>
        <v>0</v>
      </c>
    </row>
    <row r="707" spans="1:27" ht="14.5">
      <c r="A707" s="2" t="s">
        <v>1611</v>
      </c>
      <c r="B707" s="3">
        <v>42241</v>
      </c>
      <c r="C707" s="2" t="s">
        <v>1578</v>
      </c>
      <c r="D707" s="2" t="s">
        <v>1579</v>
      </c>
      <c r="E707" s="2" t="s">
        <v>27</v>
      </c>
      <c r="F707" s="2" t="s">
        <v>27</v>
      </c>
      <c r="G707" s="2" t="s">
        <v>28</v>
      </c>
      <c r="H707" s="2" t="s">
        <v>103</v>
      </c>
      <c r="I707" s="2" t="s">
        <v>117</v>
      </c>
      <c r="J707" s="2" t="s">
        <v>35</v>
      </c>
      <c r="K707" s="2" t="s">
        <v>32</v>
      </c>
      <c r="L707" s="2" t="s">
        <v>43</v>
      </c>
      <c r="M707" s="3">
        <v>42249</v>
      </c>
      <c r="N707" s="4">
        <v>5.7090000000000005</v>
      </c>
      <c r="O707" s="4">
        <v>14.278000000000002</v>
      </c>
      <c r="P707" s="5">
        <f t="shared" si="55"/>
        <v>1.5009633911368019</v>
      </c>
      <c r="Q707" s="5">
        <v>0.08</v>
      </c>
      <c r="R707" s="6">
        <f t="shared" si="56"/>
        <v>15.420240000000003</v>
      </c>
      <c r="S707" s="7">
        <v>44</v>
      </c>
      <c r="T707" s="8">
        <f t="shared" si="57"/>
        <v>678.49056000000019</v>
      </c>
      <c r="U707" s="5">
        <v>6.0000000000000005E-2</v>
      </c>
      <c r="V707" s="9">
        <f t="shared" si="58"/>
        <v>40.709433600000011</v>
      </c>
      <c r="W707" s="4">
        <v>3.19</v>
      </c>
      <c r="X707" s="4">
        <f t="shared" si="59"/>
        <v>640.97112640000023</v>
      </c>
      <c r="Y707" s="58"/>
      <c r="AA707" t="b">
        <f>AND('Sales Filter'!H707= "BOBBY CHAVEZ", YEAR('Sales Filter'!B707 ) = 2015)</f>
        <v>0</v>
      </c>
    </row>
    <row r="708" spans="1:27" ht="14.5">
      <c r="A708" s="2" t="s">
        <v>1612</v>
      </c>
      <c r="B708" s="3">
        <v>42242</v>
      </c>
      <c r="C708" s="2" t="s">
        <v>727</v>
      </c>
      <c r="D708" s="2" t="s">
        <v>728</v>
      </c>
      <c r="E708" s="2" t="s">
        <v>27</v>
      </c>
      <c r="F708" s="2" t="s">
        <v>27</v>
      </c>
      <c r="G708" s="2" t="s">
        <v>40</v>
      </c>
      <c r="H708" s="2" t="s">
        <v>233</v>
      </c>
      <c r="I708" s="2" t="s">
        <v>60</v>
      </c>
      <c r="J708" s="2" t="s">
        <v>35</v>
      </c>
      <c r="K708" s="2" t="s">
        <v>54</v>
      </c>
      <c r="L708" s="2" t="s">
        <v>33</v>
      </c>
      <c r="M708" s="3">
        <v>42251</v>
      </c>
      <c r="N708" s="4">
        <v>2.1339999999999999</v>
      </c>
      <c r="O708" s="4">
        <v>3.3880000000000003</v>
      </c>
      <c r="P708" s="5">
        <f t="shared" si="55"/>
        <v>0.58762886597938169</v>
      </c>
      <c r="Q708" s="5">
        <v>0.08</v>
      </c>
      <c r="R708" s="6">
        <f t="shared" si="56"/>
        <v>3.6590400000000005</v>
      </c>
      <c r="S708" s="7">
        <v>8</v>
      </c>
      <c r="T708" s="8">
        <f t="shared" si="57"/>
        <v>29.272320000000004</v>
      </c>
      <c r="U708" s="5">
        <v>0.03</v>
      </c>
      <c r="V708" s="9">
        <f t="shared" si="58"/>
        <v>0.87816960000000011</v>
      </c>
      <c r="W708" s="4">
        <v>1.04</v>
      </c>
      <c r="X708" s="4">
        <f t="shared" si="59"/>
        <v>29.434150400000004</v>
      </c>
      <c r="Y708" s="58"/>
      <c r="AA708" t="b">
        <f>AND('Sales Filter'!H708= "BOBBY CHAVEZ", YEAR('Sales Filter'!B708 ) = 2015)</f>
        <v>0</v>
      </c>
    </row>
    <row r="709" spans="1:27" ht="14.5">
      <c r="A709" s="2" t="s">
        <v>100</v>
      </c>
      <c r="B709" s="3">
        <v>42244</v>
      </c>
      <c r="C709" s="2" t="s">
        <v>1613</v>
      </c>
      <c r="D709" s="2" t="s">
        <v>1614</v>
      </c>
      <c r="E709" s="2" t="s">
        <v>27</v>
      </c>
      <c r="F709" s="2" t="s">
        <v>27</v>
      </c>
      <c r="G709" s="2" t="s">
        <v>28</v>
      </c>
      <c r="H709" s="2" t="s">
        <v>242</v>
      </c>
      <c r="I709" s="2" t="s">
        <v>30</v>
      </c>
      <c r="J709" s="2" t="s">
        <v>31</v>
      </c>
      <c r="K709" s="2" t="s">
        <v>54</v>
      </c>
      <c r="L709" s="2" t="s">
        <v>33</v>
      </c>
      <c r="M709" s="3">
        <v>42253</v>
      </c>
      <c r="N709" s="4">
        <v>45.408000000000008</v>
      </c>
      <c r="O709" s="4">
        <v>105.589</v>
      </c>
      <c r="P709" s="5">
        <f t="shared" si="55"/>
        <v>1.3253391472868212</v>
      </c>
      <c r="Q709" s="5">
        <v>0.08</v>
      </c>
      <c r="R709" s="6">
        <f t="shared" si="56"/>
        <v>114.03612000000001</v>
      </c>
      <c r="S709" s="7">
        <v>28</v>
      </c>
      <c r="T709" s="8">
        <f t="shared" si="57"/>
        <v>3193.0113600000004</v>
      </c>
      <c r="U709" s="5">
        <v>0.03</v>
      </c>
      <c r="V709" s="9">
        <f t="shared" si="58"/>
        <v>95.79034080000001</v>
      </c>
      <c r="W709" s="4">
        <v>9.0400000000000009</v>
      </c>
      <c r="X709" s="4">
        <f t="shared" si="59"/>
        <v>3106.2610192000002</v>
      </c>
      <c r="Y709" s="58"/>
      <c r="AA709" t="b">
        <f>AND('Sales Filter'!H709= "BOBBY CHAVEZ", YEAR('Sales Filter'!B709 ) = 2015)</f>
        <v>1</v>
      </c>
    </row>
    <row r="710" spans="1:27" ht="14.5">
      <c r="A710" s="2" t="s">
        <v>1615</v>
      </c>
      <c r="B710" s="3">
        <v>42245</v>
      </c>
      <c r="C710" s="2" t="s">
        <v>199</v>
      </c>
      <c r="D710" s="2" t="s">
        <v>200</v>
      </c>
      <c r="E710" s="2" t="s">
        <v>27</v>
      </c>
      <c r="F710" s="2" t="s">
        <v>27</v>
      </c>
      <c r="G710" s="2" t="s">
        <v>58</v>
      </c>
      <c r="H710" s="2" t="s">
        <v>59</v>
      </c>
      <c r="I710" s="2" t="s">
        <v>42</v>
      </c>
      <c r="J710" s="2" t="s">
        <v>35</v>
      </c>
      <c r="K710" s="2" t="s">
        <v>54</v>
      </c>
      <c r="L710" s="2" t="s">
        <v>33</v>
      </c>
      <c r="M710" s="3">
        <v>42252</v>
      </c>
      <c r="N710" s="4">
        <v>3.74</v>
      </c>
      <c r="O710" s="4">
        <v>5.9400000000000013</v>
      </c>
      <c r="P710" s="5">
        <f t="shared" si="55"/>
        <v>0.5882352941176473</v>
      </c>
      <c r="Q710" s="5">
        <v>0.08</v>
      </c>
      <c r="R710" s="6">
        <f t="shared" si="56"/>
        <v>6.4152000000000022</v>
      </c>
      <c r="S710" s="7">
        <v>16</v>
      </c>
      <c r="T710" s="8">
        <f t="shared" si="57"/>
        <v>102.64320000000004</v>
      </c>
      <c r="U710" s="5">
        <v>0.03</v>
      </c>
      <c r="V710" s="9">
        <f t="shared" si="58"/>
        <v>3.0792960000000011</v>
      </c>
      <c r="W710" s="4">
        <v>7.83</v>
      </c>
      <c r="X710" s="4">
        <f t="shared" si="59"/>
        <v>107.39390400000003</v>
      </c>
      <c r="Y710" s="58"/>
      <c r="AA710" t="b">
        <f>AND('Sales Filter'!H710= "BOBBY CHAVEZ", YEAR('Sales Filter'!B710 ) = 2015)</f>
        <v>0</v>
      </c>
    </row>
    <row r="711" spans="1:27" ht="14.5">
      <c r="A711" s="2" t="s">
        <v>1616</v>
      </c>
      <c r="B711" s="3">
        <v>42245</v>
      </c>
      <c r="C711" s="2" t="s">
        <v>1617</v>
      </c>
      <c r="D711" s="2" t="s">
        <v>1618</v>
      </c>
      <c r="E711" s="2" t="s">
        <v>48</v>
      </c>
      <c r="F711" s="2" t="s">
        <v>49</v>
      </c>
      <c r="G711" s="2" t="s">
        <v>79</v>
      </c>
      <c r="H711" s="2" t="s">
        <v>70</v>
      </c>
      <c r="I711" s="2" t="s">
        <v>60</v>
      </c>
      <c r="J711" s="2" t="s">
        <v>35</v>
      </c>
      <c r="K711" s="2" t="s">
        <v>54</v>
      </c>
      <c r="L711" s="2" t="s">
        <v>33</v>
      </c>
      <c r="M711" s="3">
        <v>42253</v>
      </c>
      <c r="N711" s="4">
        <v>4.9060000000000006</v>
      </c>
      <c r="O711" s="4">
        <v>11.979000000000001</v>
      </c>
      <c r="P711" s="5">
        <f t="shared" si="55"/>
        <v>1.4417040358744393</v>
      </c>
      <c r="Q711" s="5">
        <v>0.08</v>
      </c>
      <c r="R711" s="6">
        <f t="shared" si="56"/>
        <v>12.937320000000001</v>
      </c>
      <c r="S711" s="7">
        <v>52</v>
      </c>
      <c r="T711" s="8">
        <f t="shared" si="57"/>
        <v>672.7406400000001</v>
      </c>
      <c r="U711" s="5">
        <v>9.9999999999999992E-2</v>
      </c>
      <c r="V711" s="9">
        <f t="shared" si="58"/>
        <v>67.27406400000001</v>
      </c>
      <c r="W711" s="4">
        <v>4.55</v>
      </c>
      <c r="X711" s="4">
        <f t="shared" si="59"/>
        <v>610.01657599999999</v>
      </c>
      <c r="Y711" s="58"/>
      <c r="AA711" t="b">
        <f>AND('Sales Filter'!H711= "BOBBY CHAVEZ", YEAR('Sales Filter'!B711 ) = 2015)</f>
        <v>0</v>
      </c>
    </row>
    <row r="712" spans="1:27" ht="14.5">
      <c r="A712" s="2" t="s">
        <v>1619</v>
      </c>
      <c r="B712" s="3">
        <v>42247</v>
      </c>
      <c r="C712" s="2" t="s">
        <v>1139</v>
      </c>
      <c r="D712" s="2" t="s">
        <v>1140</v>
      </c>
      <c r="E712" s="2" t="s">
        <v>27</v>
      </c>
      <c r="F712" s="2" t="s">
        <v>27</v>
      </c>
      <c r="G712" s="2" t="s">
        <v>79</v>
      </c>
      <c r="H712" s="2" t="s">
        <v>29</v>
      </c>
      <c r="I712" s="2" t="s">
        <v>30</v>
      </c>
      <c r="J712" s="2" t="s">
        <v>31</v>
      </c>
      <c r="K712" s="2" t="s">
        <v>54</v>
      </c>
      <c r="L712" s="2" t="s">
        <v>33</v>
      </c>
      <c r="M712" s="3">
        <v>42257</v>
      </c>
      <c r="N712" s="4">
        <v>66.649000000000015</v>
      </c>
      <c r="O712" s="4">
        <v>111.07800000000002</v>
      </c>
      <c r="P712" s="5">
        <f t="shared" si="55"/>
        <v>0.66661165208780315</v>
      </c>
      <c r="Q712" s="5">
        <v>0.08</v>
      </c>
      <c r="R712" s="6">
        <f t="shared" si="56"/>
        <v>119.96424000000003</v>
      </c>
      <c r="S712" s="7">
        <v>11</v>
      </c>
      <c r="T712" s="8">
        <f t="shared" si="57"/>
        <v>1319.6066400000004</v>
      </c>
      <c r="U712" s="5">
        <v>0.11</v>
      </c>
      <c r="V712" s="9">
        <f t="shared" si="58"/>
        <v>145.15673040000004</v>
      </c>
      <c r="W712" s="4">
        <v>7.2299999999999995</v>
      </c>
      <c r="X712" s="4">
        <f t="shared" si="59"/>
        <v>1181.6799096000004</v>
      </c>
      <c r="Y712" s="58"/>
      <c r="AA712" t="b">
        <f>AND('Sales Filter'!H712= "BOBBY CHAVEZ", YEAR('Sales Filter'!B712 ) = 2015)</f>
        <v>0</v>
      </c>
    </row>
    <row r="713" spans="1:27" ht="14.5">
      <c r="A713" s="2" t="s">
        <v>1620</v>
      </c>
      <c r="B713" s="3">
        <v>42247</v>
      </c>
      <c r="C713" s="2" t="s">
        <v>665</v>
      </c>
      <c r="D713" s="2" t="s">
        <v>666</v>
      </c>
      <c r="E713" s="2" t="s">
        <v>27</v>
      </c>
      <c r="F713" s="2" t="s">
        <v>27</v>
      </c>
      <c r="G713" s="2" t="s">
        <v>28</v>
      </c>
      <c r="H713" s="2" t="s">
        <v>242</v>
      </c>
      <c r="I713" s="2" t="s">
        <v>30</v>
      </c>
      <c r="J713" s="2" t="s">
        <v>31</v>
      </c>
      <c r="K713" s="2" t="s">
        <v>54</v>
      </c>
      <c r="L713" s="2" t="s">
        <v>33</v>
      </c>
      <c r="M713" s="3">
        <v>42256</v>
      </c>
      <c r="N713" s="4">
        <v>172.15</v>
      </c>
      <c r="O713" s="4">
        <v>331.06700000000006</v>
      </c>
      <c r="P713" s="5">
        <f t="shared" si="55"/>
        <v>0.92313099041533575</v>
      </c>
      <c r="Q713" s="5">
        <v>0.08</v>
      </c>
      <c r="R713" s="6">
        <f t="shared" si="56"/>
        <v>357.55236000000008</v>
      </c>
      <c r="S713" s="7">
        <v>22</v>
      </c>
      <c r="T713" s="8">
        <f t="shared" si="57"/>
        <v>7866.1519200000021</v>
      </c>
      <c r="U713" s="5">
        <v>6.0000000000000005E-2</v>
      </c>
      <c r="V713" s="9">
        <f t="shared" si="58"/>
        <v>471.96911520000015</v>
      </c>
      <c r="W713" s="4">
        <v>7.2299999999999995</v>
      </c>
      <c r="X713" s="4">
        <f t="shared" si="59"/>
        <v>7401.4128048000011</v>
      </c>
      <c r="Y713" s="58"/>
      <c r="AA713" t="b">
        <f>AND('Sales Filter'!H713= "BOBBY CHAVEZ", YEAR('Sales Filter'!B713 ) = 2015)</f>
        <v>1</v>
      </c>
    </row>
    <row r="714" spans="1:27" ht="14.5">
      <c r="A714" s="2" t="s">
        <v>1621</v>
      </c>
      <c r="B714" s="3">
        <v>42248</v>
      </c>
      <c r="C714" s="2" t="s">
        <v>608</v>
      </c>
      <c r="D714" s="2" t="s">
        <v>609</v>
      </c>
      <c r="E714" s="2" t="s">
        <v>27</v>
      </c>
      <c r="F714" s="2" t="s">
        <v>27</v>
      </c>
      <c r="G714" s="2" t="s">
        <v>28</v>
      </c>
      <c r="H714" s="2" t="s">
        <v>112</v>
      </c>
      <c r="I714" s="2" t="s">
        <v>42</v>
      </c>
      <c r="J714" s="2" t="s">
        <v>35</v>
      </c>
      <c r="K714" s="2" t="s">
        <v>54</v>
      </c>
      <c r="L714" s="2" t="s">
        <v>33</v>
      </c>
      <c r="M714" s="3">
        <v>42259</v>
      </c>
      <c r="N714" s="4">
        <v>4.9060000000000006</v>
      </c>
      <c r="O714" s="4">
        <v>11.979000000000001</v>
      </c>
      <c r="P714" s="5">
        <f t="shared" si="55"/>
        <v>1.4417040358744393</v>
      </c>
      <c r="Q714" s="5">
        <v>0.08</v>
      </c>
      <c r="R714" s="6">
        <f t="shared" si="56"/>
        <v>12.937320000000001</v>
      </c>
      <c r="S714" s="7">
        <v>5</v>
      </c>
      <c r="T714" s="8">
        <f t="shared" si="57"/>
        <v>64.686600000000013</v>
      </c>
      <c r="U714" s="5">
        <v>0.09</v>
      </c>
      <c r="V714" s="9">
        <f t="shared" si="58"/>
        <v>5.8217940000000006</v>
      </c>
      <c r="W714" s="4">
        <v>4.55</v>
      </c>
      <c r="X714" s="4">
        <f t="shared" si="59"/>
        <v>63.414806000000013</v>
      </c>
      <c r="Y714" s="58"/>
      <c r="AA714" t="b">
        <f>AND('Sales Filter'!H714= "BOBBY CHAVEZ", YEAR('Sales Filter'!B714 ) = 2015)</f>
        <v>0</v>
      </c>
    </row>
    <row r="715" spans="1:27" ht="14.5">
      <c r="A715" s="2" t="s">
        <v>1622</v>
      </c>
      <c r="B715" s="3">
        <v>42249</v>
      </c>
      <c r="C715" s="2" t="s">
        <v>1623</v>
      </c>
      <c r="D715" s="2" t="s">
        <v>1624</v>
      </c>
      <c r="E715" s="2" t="s">
        <v>27</v>
      </c>
      <c r="F715" s="2" t="s">
        <v>27</v>
      </c>
      <c r="G715" s="2" t="s">
        <v>40</v>
      </c>
      <c r="H715" s="2" t="s">
        <v>59</v>
      </c>
      <c r="I715" s="2" t="s">
        <v>30</v>
      </c>
      <c r="J715" s="2" t="s">
        <v>35</v>
      </c>
      <c r="K715" s="2" t="s">
        <v>54</v>
      </c>
      <c r="L715" s="2" t="s">
        <v>33</v>
      </c>
      <c r="M715" s="3">
        <v>42259</v>
      </c>
      <c r="N715" s="4">
        <v>4.2240000000000002</v>
      </c>
      <c r="O715" s="4">
        <v>6.9300000000000006</v>
      </c>
      <c r="P715" s="5">
        <f t="shared" si="55"/>
        <v>0.64062500000000011</v>
      </c>
      <c r="Q715" s="5">
        <v>0.08</v>
      </c>
      <c r="R715" s="6">
        <f t="shared" si="56"/>
        <v>7.4844000000000008</v>
      </c>
      <c r="S715" s="7">
        <v>42</v>
      </c>
      <c r="T715" s="8">
        <f t="shared" si="57"/>
        <v>314.34480000000002</v>
      </c>
      <c r="U715" s="5">
        <v>0.05</v>
      </c>
      <c r="V715" s="9">
        <f t="shared" si="58"/>
        <v>15.717240000000002</v>
      </c>
      <c r="W715" s="4">
        <v>0.55000000000000004</v>
      </c>
      <c r="X715" s="4">
        <f t="shared" si="59"/>
        <v>299.17756000000003</v>
      </c>
      <c r="Y715" s="58"/>
      <c r="AA715" t="b">
        <f>AND('Sales Filter'!H715= "BOBBY CHAVEZ", YEAR('Sales Filter'!B715 ) = 2015)</f>
        <v>0</v>
      </c>
    </row>
    <row r="716" spans="1:27" ht="14.5">
      <c r="A716" s="2" t="s">
        <v>1625</v>
      </c>
      <c r="B716" s="3">
        <v>42249</v>
      </c>
      <c r="C716" s="2" t="s">
        <v>1626</v>
      </c>
      <c r="D716" s="2" t="s">
        <v>1627</v>
      </c>
      <c r="E716" s="2" t="s">
        <v>48</v>
      </c>
      <c r="F716" s="2" t="s">
        <v>49</v>
      </c>
      <c r="G716" s="2" t="s">
        <v>58</v>
      </c>
      <c r="H716" s="2" t="s">
        <v>50</v>
      </c>
      <c r="I716" s="2" t="s">
        <v>30</v>
      </c>
      <c r="J716" s="2" t="s">
        <v>31</v>
      </c>
      <c r="K716" s="2" t="s">
        <v>118</v>
      </c>
      <c r="L716" s="2" t="s">
        <v>119</v>
      </c>
      <c r="M716" s="3">
        <v>42258</v>
      </c>
      <c r="N716" s="4">
        <v>82.5</v>
      </c>
      <c r="O716" s="4">
        <v>133.06700000000001</v>
      </c>
      <c r="P716" s="5">
        <f t="shared" si="55"/>
        <v>0.61293333333333344</v>
      </c>
      <c r="Q716" s="5">
        <v>0.08</v>
      </c>
      <c r="R716" s="6">
        <f t="shared" si="56"/>
        <v>143.71236000000002</v>
      </c>
      <c r="S716" s="7">
        <v>48</v>
      </c>
      <c r="T716" s="8">
        <f t="shared" si="57"/>
        <v>6898.1932800000013</v>
      </c>
      <c r="U716" s="5">
        <v>0.08</v>
      </c>
      <c r="V716" s="9">
        <f t="shared" si="58"/>
        <v>551.85546240000008</v>
      </c>
      <c r="W716" s="4">
        <v>26.35</v>
      </c>
      <c r="X716" s="4">
        <f t="shared" si="59"/>
        <v>6372.6878176000018</v>
      </c>
      <c r="Y716" s="58"/>
      <c r="AA716" t="b">
        <f>AND('Sales Filter'!H716= "BOBBY CHAVEZ", YEAR('Sales Filter'!B716 ) = 2015)</f>
        <v>0</v>
      </c>
    </row>
    <row r="717" spans="1:27" ht="14.5">
      <c r="A717" s="2" t="s">
        <v>1628</v>
      </c>
      <c r="B717" s="3">
        <v>42251</v>
      </c>
      <c r="C717" s="2" t="s">
        <v>376</v>
      </c>
      <c r="D717" s="2" t="s">
        <v>377</v>
      </c>
      <c r="E717" s="2" t="s">
        <v>27</v>
      </c>
      <c r="F717" s="2" t="s">
        <v>27</v>
      </c>
      <c r="G717" s="2" t="s">
        <v>28</v>
      </c>
      <c r="H717" s="2" t="s">
        <v>112</v>
      </c>
      <c r="I717" s="2" t="s">
        <v>60</v>
      </c>
      <c r="J717" s="2" t="s">
        <v>31</v>
      </c>
      <c r="K717" s="2" t="s">
        <v>54</v>
      </c>
      <c r="L717" s="2" t="s">
        <v>33</v>
      </c>
      <c r="M717" s="3">
        <v>42259</v>
      </c>
      <c r="N717" s="4">
        <v>66.649000000000015</v>
      </c>
      <c r="O717" s="4">
        <v>111.07800000000002</v>
      </c>
      <c r="P717" s="5">
        <f t="shared" si="55"/>
        <v>0.66661165208780315</v>
      </c>
      <c r="Q717" s="5">
        <v>0.08</v>
      </c>
      <c r="R717" s="6">
        <f t="shared" si="56"/>
        <v>119.96424000000003</v>
      </c>
      <c r="S717" s="7">
        <v>46</v>
      </c>
      <c r="T717" s="8">
        <f t="shared" si="57"/>
        <v>5518.3550400000013</v>
      </c>
      <c r="U717" s="5">
        <v>9.9999999999999992E-2</v>
      </c>
      <c r="V717" s="9">
        <f t="shared" si="58"/>
        <v>551.83550400000013</v>
      </c>
      <c r="W717" s="4">
        <v>7.2299999999999995</v>
      </c>
      <c r="X717" s="4">
        <f t="shared" si="59"/>
        <v>4973.7495360000012</v>
      </c>
      <c r="Y717" s="58"/>
      <c r="AA717" t="b">
        <f>AND('Sales Filter'!H717= "BOBBY CHAVEZ", YEAR('Sales Filter'!B717 ) = 2015)</f>
        <v>0</v>
      </c>
    </row>
    <row r="718" spans="1:27" ht="14.5">
      <c r="A718" s="2" t="s">
        <v>1629</v>
      </c>
      <c r="B718" s="3">
        <v>42252</v>
      </c>
      <c r="C718" s="2" t="s">
        <v>1630</v>
      </c>
      <c r="D718" s="2" t="s">
        <v>1631</v>
      </c>
      <c r="E718" s="2" t="s">
        <v>27</v>
      </c>
      <c r="F718" s="2" t="s">
        <v>27</v>
      </c>
      <c r="G718" s="2" t="s">
        <v>40</v>
      </c>
      <c r="H718" s="2" t="s">
        <v>242</v>
      </c>
      <c r="I718" s="2" t="s">
        <v>117</v>
      </c>
      <c r="J718" s="2" t="s">
        <v>35</v>
      </c>
      <c r="K718" s="2" t="s">
        <v>32</v>
      </c>
      <c r="L718" s="2" t="s">
        <v>33</v>
      </c>
      <c r="M718" s="3">
        <v>42261</v>
      </c>
      <c r="N718" s="4">
        <v>5.2690000000000001</v>
      </c>
      <c r="O718" s="4">
        <v>13.167000000000002</v>
      </c>
      <c r="P718" s="5">
        <f t="shared" si="55"/>
        <v>1.4989561586638833</v>
      </c>
      <c r="Q718" s="5">
        <v>0.08</v>
      </c>
      <c r="R718" s="6">
        <f t="shared" si="56"/>
        <v>14.220360000000003</v>
      </c>
      <c r="S718" s="7">
        <v>50</v>
      </c>
      <c r="T718" s="8">
        <f t="shared" si="57"/>
        <v>711.01800000000014</v>
      </c>
      <c r="U718" s="5">
        <v>0.03</v>
      </c>
      <c r="V718" s="9">
        <f t="shared" si="58"/>
        <v>21.330540000000003</v>
      </c>
      <c r="W718" s="4">
        <v>5.8599999999999994</v>
      </c>
      <c r="X718" s="4">
        <f t="shared" si="59"/>
        <v>695.54746000000011</v>
      </c>
      <c r="Y718" s="58"/>
      <c r="AA718" t="b">
        <f>AND('Sales Filter'!H718= "BOBBY CHAVEZ", YEAR('Sales Filter'!B718 ) = 2015)</f>
        <v>1</v>
      </c>
    </row>
    <row r="719" spans="1:27" ht="14.5">
      <c r="A719" s="2" t="s">
        <v>1632</v>
      </c>
      <c r="B719" s="3">
        <v>42253</v>
      </c>
      <c r="C719" s="2" t="s">
        <v>435</v>
      </c>
      <c r="D719" s="2" t="s">
        <v>436</v>
      </c>
      <c r="E719" s="2" t="s">
        <v>27</v>
      </c>
      <c r="F719" s="2" t="s">
        <v>27</v>
      </c>
      <c r="G719" s="2" t="s">
        <v>28</v>
      </c>
      <c r="H719" s="2" t="s">
        <v>59</v>
      </c>
      <c r="I719" s="2" t="s">
        <v>117</v>
      </c>
      <c r="J719" s="2" t="s">
        <v>35</v>
      </c>
      <c r="K719" s="2" t="s">
        <v>36</v>
      </c>
      <c r="L719" s="2" t="s">
        <v>33</v>
      </c>
      <c r="M719" s="3">
        <v>42262</v>
      </c>
      <c r="N719" s="4">
        <v>3.6520000000000001</v>
      </c>
      <c r="O719" s="4">
        <v>5.6980000000000004</v>
      </c>
      <c r="P719" s="5">
        <f t="shared" si="55"/>
        <v>0.56024096385542177</v>
      </c>
      <c r="Q719" s="5">
        <v>0.08</v>
      </c>
      <c r="R719" s="6">
        <f t="shared" si="56"/>
        <v>6.1538400000000006</v>
      </c>
      <c r="S719" s="7">
        <v>22</v>
      </c>
      <c r="T719" s="8">
        <f t="shared" si="57"/>
        <v>135.38448000000002</v>
      </c>
      <c r="U719" s="5">
        <v>6.9999999999999993E-2</v>
      </c>
      <c r="V719" s="9">
        <f t="shared" si="58"/>
        <v>9.4769136000000014</v>
      </c>
      <c r="W719" s="4">
        <v>2.09</v>
      </c>
      <c r="X719" s="4">
        <f t="shared" si="59"/>
        <v>127.99756640000003</v>
      </c>
      <c r="Y719" s="58"/>
      <c r="AA719" t="b">
        <f>AND('Sales Filter'!H719= "BOBBY CHAVEZ", YEAR('Sales Filter'!B719 ) = 2015)</f>
        <v>0</v>
      </c>
    </row>
    <row r="720" spans="1:27" ht="14.5">
      <c r="A720" s="2" t="s">
        <v>1633</v>
      </c>
      <c r="B720" s="3">
        <v>42253</v>
      </c>
      <c r="C720" s="2" t="s">
        <v>313</v>
      </c>
      <c r="D720" s="2" t="s">
        <v>314</v>
      </c>
      <c r="E720" s="2" t="s">
        <v>48</v>
      </c>
      <c r="F720" s="2" t="s">
        <v>49</v>
      </c>
      <c r="G720" s="2" t="s">
        <v>40</v>
      </c>
      <c r="H720" s="2" t="s">
        <v>50</v>
      </c>
      <c r="I720" s="2" t="s">
        <v>117</v>
      </c>
      <c r="J720" s="2" t="s">
        <v>35</v>
      </c>
      <c r="K720" s="2" t="s">
        <v>36</v>
      </c>
      <c r="L720" s="2" t="s">
        <v>33</v>
      </c>
      <c r="M720" s="3">
        <v>42262</v>
      </c>
      <c r="N720" s="4">
        <v>0.26400000000000001</v>
      </c>
      <c r="O720" s="4">
        <v>1.3860000000000001</v>
      </c>
      <c r="P720" s="5">
        <f t="shared" si="55"/>
        <v>4.25</v>
      </c>
      <c r="Q720" s="5">
        <v>0.08</v>
      </c>
      <c r="R720" s="6">
        <f t="shared" si="56"/>
        <v>1.4968800000000002</v>
      </c>
      <c r="S720" s="7">
        <v>33</v>
      </c>
      <c r="T720" s="8">
        <f t="shared" si="57"/>
        <v>49.397040000000004</v>
      </c>
      <c r="U720" s="5">
        <v>6.9999999999999993E-2</v>
      </c>
      <c r="V720" s="9">
        <f t="shared" si="58"/>
        <v>3.4577928</v>
      </c>
      <c r="W720" s="4">
        <v>0.75</v>
      </c>
      <c r="X720" s="4">
        <f t="shared" si="59"/>
        <v>46.689247200000004</v>
      </c>
      <c r="Y720" s="58"/>
      <c r="AA720" t="b">
        <f>AND('Sales Filter'!H720= "BOBBY CHAVEZ", YEAR('Sales Filter'!B720 ) = 2015)</f>
        <v>0</v>
      </c>
    </row>
    <row r="721" spans="1:27" ht="14.5">
      <c r="A721" s="2" t="s">
        <v>1634</v>
      </c>
      <c r="B721" s="3">
        <v>42255</v>
      </c>
      <c r="C721" s="2" t="s">
        <v>1019</v>
      </c>
      <c r="D721" s="2" t="s">
        <v>1020</v>
      </c>
      <c r="E721" s="2" t="s">
        <v>27</v>
      </c>
      <c r="F721" s="2" t="s">
        <v>27</v>
      </c>
      <c r="G721" s="2" t="s">
        <v>28</v>
      </c>
      <c r="H721" s="2" t="s">
        <v>327</v>
      </c>
      <c r="I721" s="2" t="s">
        <v>60</v>
      </c>
      <c r="J721" s="2" t="s">
        <v>35</v>
      </c>
      <c r="K721" s="2" t="s">
        <v>54</v>
      </c>
      <c r="L721" s="2" t="s">
        <v>43</v>
      </c>
      <c r="M721" s="3">
        <v>42263</v>
      </c>
      <c r="N721" s="4">
        <v>2.4750000000000001</v>
      </c>
      <c r="O721" s="4">
        <v>4.0590000000000002</v>
      </c>
      <c r="P721" s="5">
        <f t="shared" si="55"/>
        <v>0.64</v>
      </c>
      <c r="Q721" s="5">
        <v>0.08</v>
      </c>
      <c r="R721" s="6">
        <f t="shared" si="56"/>
        <v>4.3837200000000003</v>
      </c>
      <c r="S721" s="7">
        <v>25</v>
      </c>
      <c r="T721" s="8">
        <f t="shared" si="57"/>
        <v>109.593</v>
      </c>
      <c r="U721" s="5">
        <v>0.03</v>
      </c>
      <c r="V721" s="9">
        <f t="shared" si="58"/>
        <v>3.2877899999999998</v>
      </c>
      <c r="W721" s="4">
        <v>2.5499999999999998</v>
      </c>
      <c r="X721" s="4">
        <f t="shared" si="59"/>
        <v>108.85521</v>
      </c>
      <c r="Y721" s="58"/>
      <c r="AA721" t="b">
        <f>AND('Sales Filter'!H721= "BOBBY CHAVEZ", YEAR('Sales Filter'!B721 ) = 2015)</f>
        <v>0</v>
      </c>
    </row>
    <row r="722" spans="1:27" ht="14.5">
      <c r="A722" s="2" t="s">
        <v>1635</v>
      </c>
      <c r="B722" s="3">
        <v>42256</v>
      </c>
      <c r="C722" s="2" t="s">
        <v>1636</v>
      </c>
      <c r="D722" s="2" t="s">
        <v>1637</v>
      </c>
      <c r="E722" s="2" t="s">
        <v>27</v>
      </c>
      <c r="F722" s="2" t="s">
        <v>27</v>
      </c>
      <c r="G722" s="2" t="s">
        <v>58</v>
      </c>
      <c r="H722" s="2" t="s">
        <v>233</v>
      </c>
      <c r="I722" s="2" t="s">
        <v>51</v>
      </c>
      <c r="J722" s="2" t="s">
        <v>35</v>
      </c>
      <c r="K722" s="2" t="s">
        <v>36</v>
      </c>
      <c r="L722" s="2" t="s">
        <v>43</v>
      </c>
      <c r="M722" s="3">
        <v>42263</v>
      </c>
      <c r="N722" s="4">
        <v>1.9360000000000002</v>
      </c>
      <c r="O722" s="4">
        <v>3.234</v>
      </c>
      <c r="P722" s="5">
        <f t="shared" si="55"/>
        <v>0.6704545454545453</v>
      </c>
      <c r="Q722" s="5">
        <v>0.08</v>
      </c>
      <c r="R722" s="6">
        <f t="shared" si="56"/>
        <v>3.4927200000000003</v>
      </c>
      <c r="S722" s="7">
        <v>49</v>
      </c>
      <c r="T722" s="8">
        <f t="shared" si="57"/>
        <v>171.14328</v>
      </c>
      <c r="U722" s="5">
        <v>0.05</v>
      </c>
      <c r="V722" s="9">
        <f t="shared" si="58"/>
        <v>8.5571640000000002</v>
      </c>
      <c r="W722" s="4">
        <v>0.8600000000000001</v>
      </c>
      <c r="X722" s="4">
        <f t="shared" si="59"/>
        <v>163.44611600000002</v>
      </c>
      <c r="Y722" s="58"/>
      <c r="AA722" t="b">
        <f>AND('Sales Filter'!H722= "BOBBY CHAVEZ", YEAR('Sales Filter'!B722 ) = 2015)</f>
        <v>0</v>
      </c>
    </row>
    <row r="723" spans="1:27" ht="14.5">
      <c r="A723" s="2" t="s">
        <v>1638</v>
      </c>
      <c r="B723" s="3">
        <v>42257</v>
      </c>
      <c r="C723" s="2" t="s">
        <v>875</v>
      </c>
      <c r="D723" s="2" t="s">
        <v>876</v>
      </c>
      <c r="E723" s="2" t="s">
        <v>48</v>
      </c>
      <c r="F723" s="2" t="s">
        <v>49</v>
      </c>
      <c r="G723" s="2" t="s">
        <v>40</v>
      </c>
      <c r="H723" s="2" t="s">
        <v>50</v>
      </c>
      <c r="I723" s="2" t="s">
        <v>51</v>
      </c>
      <c r="J723" s="2" t="s">
        <v>35</v>
      </c>
      <c r="K723" s="2" t="s">
        <v>36</v>
      </c>
      <c r="L723" s="2" t="s">
        <v>33</v>
      </c>
      <c r="M723" s="3">
        <v>42265</v>
      </c>
      <c r="N723" s="4">
        <v>0.95700000000000007</v>
      </c>
      <c r="O723" s="4">
        <v>1.9910000000000003</v>
      </c>
      <c r="P723" s="5">
        <f t="shared" si="55"/>
        <v>1.0804597701149428</v>
      </c>
      <c r="Q723" s="5">
        <v>0.08</v>
      </c>
      <c r="R723" s="6">
        <f t="shared" si="56"/>
        <v>2.1502800000000004</v>
      </c>
      <c r="S723" s="7">
        <v>8</v>
      </c>
      <c r="T723" s="8">
        <f t="shared" si="57"/>
        <v>17.202240000000003</v>
      </c>
      <c r="U723" s="5">
        <v>0.08</v>
      </c>
      <c r="V723" s="9">
        <f t="shared" si="58"/>
        <v>1.3761792000000004</v>
      </c>
      <c r="W723" s="4">
        <v>0.8</v>
      </c>
      <c r="X723" s="4">
        <f t="shared" si="59"/>
        <v>16.626060800000001</v>
      </c>
      <c r="Y723" s="58"/>
      <c r="AA723" t="b">
        <f>AND('Sales Filter'!H723= "BOBBY CHAVEZ", YEAR('Sales Filter'!B723 ) = 2015)</f>
        <v>0</v>
      </c>
    </row>
    <row r="724" spans="1:27" ht="14.5">
      <c r="A724" s="2" t="s">
        <v>1639</v>
      </c>
      <c r="B724" s="3">
        <v>42260</v>
      </c>
      <c r="C724" s="2" t="s">
        <v>1640</v>
      </c>
      <c r="D724" s="2" t="s">
        <v>1641</v>
      </c>
      <c r="E724" s="2" t="s">
        <v>27</v>
      </c>
      <c r="F724" s="2" t="s">
        <v>27</v>
      </c>
      <c r="G724" s="2" t="s">
        <v>28</v>
      </c>
      <c r="H724" s="2" t="s">
        <v>112</v>
      </c>
      <c r="I724" s="2" t="s">
        <v>60</v>
      </c>
      <c r="J724" s="2" t="s">
        <v>35</v>
      </c>
      <c r="K724" s="2" t="s">
        <v>36</v>
      </c>
      <c r="L724" s="2" t="s">
        <v>33</v>
      </c>
      <c r="M724" s="3">
        <v>42269</v>
      </c>
      <c r="N724" s="4">
        <v>1.0230000000000001</v>
      </c>
      <c r="O724" s="4">
        <v>1.6280000000000001</v>
      </c>
      <c r="P724" s="5">
        <f t="shared" si="55"/>
        <v>0.59139784946236551</v>
      </c>
      <c r="Q724" s="5">
        <v>0.08</v>
      </c>
      <c r="R724" s="6">
        <f t="shared" si="56"/>
        <v>1.7582400000000002</v>
      </c>
      <c r="S724" s="7">
        <v>3</v>
      </c>
      <c r="T724" s="8">
        <f t="shared" si="57"/>
        <v>5.2747200000000003</v>
      </c>
      <c r="U724" s="5">
        <v>0.02</v>
      </c>
      <c r="V724" s="9">
        <f t="shared" si="58"/>
        <v>0.1054944</v>
      </c>
      <c r="W724" s="4">
        <v>0.75</v>
      </c>
      <c r="X724" s="4">
        <f t="shared" si="59"/>
        <v>5.9192255999999999</v>
      </c>
      <c r="Y724" s="58"/>
      <c r="AA724" t="b">
        <f>AND('Sales Filter'!H724= "BOBBY CHAVEZ", YEAR('Sales Filter'!B724 ) = 2015)</f>
        <v>0</v>
      </c>
    </row>
    <row r="725" spans="1:27" ht="14.5">
      <c r="A725" s="2" t="s">
        <v>1642</v>
      </c>
      <c r="B725" s="3">
        <v>42261</v>
      </c>
      <c r="C725" s="2" t="s">
        <v>482</v>
      </c>
      <c r="D725" s="2" t="s">
        <v>483</v>
      </c>
      <c r="E725" s="2" t="s">
        <v>27</v>
      </c>
      <c r="F725" s="2" t="s">
        <v>27</v>
      </c>
      <c r="G725" s="2" t="s">
        <v>28</v>
      </c>
      <c r="H725" s="2" t="s">
        <v>29</v>
      </c>
      <c r="I725" s="2" t="s">
        <v>42</v>
      </c>
      <c r="J725" s="2" t="s">
        <v>35</v>
      </c>
      <c r="K725" s="2" t="s">
        <v>32</v>
      </c>
      <c r="L725" s="2" t="s">
        <v>43</v>
      </c>
      <c r="M725" s="3">
        <v>42273</v>
      </c>
      <c r="N725" s="4">
        <v>3.8610000000000002</v>
      </c>
      <c r="O725" s="4">
        <v>9.4270000000000014</v>
      </c>
      <c r="P725" s="5">
        <f t="shared" si="55"/>
        <v>1.4415954415954417</v>
      </c>
      <c r="Q725" s="5">
        <v>0.08</v>
      </c>
      <c r="R725" s="6">
        <f t="shared" si="56"/>
        <v>10.181160000000002</v>
      </c>
      <c r="S725" s="7">
        <v>51</v>
      </c>
      <c r="T725" s="8">
        <f t="shared" si="57"/>
        <v>519.23916000000008</v>
      </c>
      <c r="U725" s="5">
        <v>0.02</v>
      </c>
      <c r="V725" s="9">
        <f t="shared" si="58"/>
        <v>10.384783200000001</v>
      </c>
      <c r="W725" s="4">
        <v>6.1899999999999995</v>
      </c>
      <c r="X725" s="4">
        <f t="shared" si="59"/>
        <v>515.04437680000012</v>
      </c>
      <c r="Y725" s="58"/>
      <c r="AA725" t="b">
        <f>AND('Sales Filter'!H725= "BOBBY CHAVEZ", YEAR('Sales Filter'!B725 ) = 2015)</f>
        <v>0</v>
      </c>
    </row>
    <row r="726" spans="1:27" ht="14.5">
      <c r="A726" s="2" t="s">
        <v>1643</v>
      </c>
      <c r="B726" s="3">
        <v>42262</v>
      </c>
      <c r="C726" s="2" t="s">
        <v>1630</v>
      </c>
      <c r="D726" s="2" t="s">
        <v>1631</v>
      </c>
      <c r="E726" s="2" t="s">
        <v>27</v>
      </c>
      <c r="F726" s="2" t="s">
        <v>27</v>
      </c>
      <c r="G726" s="2" t="s">
        <v>40</v>
      </c>
      <c r="H726" s="2" t="s">
        <v>242</v>
      </c>
      <c r="I726" s="2" t="s">
        <v>51</v>
      </c>
      <c r="J726" s="2" t="s">
        <v>35</v>
      </c>
      <c r="K726" s="2" t="s">
        <v>36</v>
      </c>
      <c r="L726" s="2" t="s">
        <v>33</v>
      </c>
      <c r="M726" s="3">
        <v>42269</v>
      </c>
      <c r="N726" s="4">
        <v>2.0020000000000002</v>
      </c>
      <c r="O726" s="4">
        <v>3.278</v>
      </c>
      <c r="P726" s="5">
        <f t="shared" si="55"/>
        <v>0.63736263736263721</v>
      </c>
      <c r="Q726" s="5">
        <v>0.08</v>
      </c>
      <c r="R726" s="6">
        <f t="shared" si="56"/>
        <v>3.5402400000000003</v>
      </c>
      <c r="S726" s="7">
        <v>5</v>
      </c>
      <c r="T726" s="8">
        <f t="shared" si="57"/>
        <v>17.7012</v>
      </c>
      <c r="U726" s="5">
        <v>0.05</v>
      </c>
      <c r="V726" s="9">
        <f t="shared" si="58"/>
        <v>0.88506000000000007</v>
      </c>
      <c r="W726" s="4">
        <v>1.6300000000000001</v>
      </c>
      <c r="X726" s="4">
        <f t="shared" si="59"/>
        <v>18.44614</v>
      </c>
      <c r="Y726" s="58"/>
      <c r="AA726" t="b">
        <f>AND('Sales Filter'!H726= "BOBBY CHAVEZ", YEAR('Sales Filter'!B726 ) = 2015)</f>
        <v>1</v>
      </c>
    </row>
    <row r="727" spans="1:27" ht="14.5">
      <c r="A727" s="2" t="s">
        <v>1644</v>
      </c>
      <c r="B727" s="3">
        <v>42270</v>
      </c>
      <c r="C727" s="2" t="s">
        <v>479</v>
      </c>
      <c r="D727" s="2" t="s">
        <v>480</v>
      </c>
      <c r="E727" s="2" t="s">
        <v>48</v>
      </c>
      <c r="F727" s="2" t="s">
        <v>49</v>
      </c>
      <c r="G727" s="2" t="s">
        <v>79</v>
      </c>
      <c r="H727" s="2" t="s">
        <v>50</v>
      </c>
      <c r="I727" s="2" t="s">
        <v>51</v>
      </c>
      <c r="J727" s="2" t="s">
        <v>35</v>
      </c>
      <c r="K727" s="2" t="s">
        <v>54</v>
      </c>
      <c r="L727" s="2" t="s">
        <v>33</v>
      </c>
      <c r="M727" s="3">
        <v>42278</v>
      </c>
      <c r="N727" s="4">
        <v>15.004000000000001</v>
      </c>
      <c r="O727" s="4">
        <v>23.078000000000003</v>
      </c>
      <c r="P727" s="5">
        <f t="shared" si="55"/>
        <v>0.5381231671554253</v>
      </c>
      <c r="Q727" s="5">
        <v>0.08</v>
      </c>
      <c r="R727" s="6">
        <f t="shared" si="56"/>
        <v>24.924240000000005</v>
      </c>
      <c r="S727" s="7">
        <v>12</v>
      </c>
      <c r="T727" s="8">
        <f t="shared" si="57"/>
        <v>299.09088000000008</v>
      </c>
      <c r="U727" s="5">
        <v>6.9999999999999993E-2</v>
      </c>
      <c r="V727" s="9">
        <f t="shared" si="58"/>
        <v>20.936361600000005</v>
      </c>
      <c r="W727" s="4">
        <v>1.54</v>
      </c>
      <c r="X727" s="4">
        <f t="shared" si="59"/>
        <v>279.69451840000011</v>
      </c>
      <c r="Y727" s="58"/>
      <c r="AA727" t="b">
        <f>AND('Sales Filter'!H727= "BOBBY CHAVEZ", YEAR('Sales Filter'!B727 ) = 2015)</f>
        <v>0</v>
      </c>
    </row>
    <row r="728" spans="1:27" ht="14.5">
      <c r="A728" s="2" t="s">
        <v>1645</v>
      </c>
      <c r="B728" s="3">
        <v>42270</v>
      </c>
      <c r="C728" s="2" t="s">
        <v>1646</v>
      </c>
      <c r="D728" s="2" t="s">
        <v>1647</v>
      </c>
      <c r="E728" s="2" t="s">
        <v>48</v>
      </c>
      <c r="F728" s="2" t="s">
        <v>49</v>
      </c>
      <c r="G728" s="2" t="s">
        <v>28</v>
      </c>
      <c r="H728" s="2" t="s">
        <v>50</v>
      </c>
      <c r="I728" s="2" t="s">
        <v>60</v>
      </c>
      <c r="J728" s="2" t="s">
        <v>35</v>
      </c>
      <c r="K728" s="2" t="s">
        <v>54</v>
      </c>
      <c r="L728" s="2" t="s">
        <v>33</v>
      </c>
      <c r="M728" s="3">
        <v>42279</v>
      </c>
      <c r="N728" s="4">
        <v>2.3980000000000006</v>
      </c>
      <c r="O728" s="4">
        <v>3.8720000000000003</v>
      </c>
      <c r="P728" s="5">
        <f t="shared" si="55"/>
        <v>0.61467889908256856</v>
      </c>
      <c r="Q728" s="5">
        <v>0.08</v>
      </c>
      <c r="R728" s="6">
        <f t="shared" si="56"/>
        <v>4.1817600000000006</v>
      </c>
      <c r="S728" s="7">
        <v>15</v>
      </c>
      <c r="T728" s="8">
        <f t="shared" si="57"/>
        <v>62.726400000000012</v>
      </c>
      <c r="U728" s="5">
        <v>0.09</v>
      </c>
      <c r="V728" s="9">
        <f t="shared" si="58"/>
        <v>5.6453760000000006</v>
      </c>
      <c r="W728" s="4">
        <v>6.88</v>
      </c>
      <c r="X728" s="4">
        <f t="shared" si="59"/>
        <v>63.961024000000016</v>
      </c>
      <c r="Y728" s="58"/>
      <c r="AA728" t="b">
        <f>AND('Sales Filter'!H728= "BOBBY CHAVEZ", YEAR('Sales Filter'!B728 ) = 2015)</f>
        <v>0</v>
      </c>
    </row>
    <row r="729" spans="1:27" ht="14.5">
      <c r="A729" s="2" t="s">
        <v>1648</v>
      </c>
      <c r="B729" s="3">
        <v>42271</v>
      </c>
      <c r="C729" s="2" t="s">
        <v>855</v>
      </c>
      <c r="D729" s="2" t="s">
        <v>856</v>
      </c>
      <c r="E729" s="2" t="s">
        <v>27</v>
      </c>
      <c r="F729" s="2" t="s">
        <v>27</v>
      </c>
      <c r="G729" s="2" t="s">
        <v>28</v>
      </c>
      <c r="H729" s="2" t="s">
        <v>29</v>
      </c>
      <c r="I729" s="2" t="s">
        <v>117</v>
      </c>
      <c r="J729" s="2" t="s">
        <v>35</v>
      </c>
      <c r="K729" s="2" t="s">
        <v>54</v>
      </c>
      <c r="L729" s="2" t="s">
        <v>33</v>
      </c>
      <c r="M729" s="3">
        <v>42280</v>
      </c>
      <c r="N729" s="4">
        <v>3.74</v>
      </c>
      <c r="O729" s="4">
        <v>5.9400000000000013</v>
      </c>
      <c r="P729" s="5">
        <f t="shared" si="55"/>
        <v>0.5882352941176473</v>
      </c>
      <c r="Q729" s="5">
        <v>0.08</v>
      </c>
      <c r="R729" s="6">
        <f t="shared" si="56"/>
        <v>6.4152000000000022</v>
      </c>
      <c r="S729" s="7">
        <v>12</v>
      </c>
      <c r="T729" s="8">
        <f t="shared" si="57"/>
        <v>76.982400000000027</v>
      </c>
      <c r="U729" s="5">
        <v>0.05</v>
      </c>
      <c r="V729" s="9">
        <f t="shared" si="58"/>
        <v>3.8491200000000014</v>
      </c>
      <c r="W729" s="4">
        <v>7.83</v>
      </c>
      <c r="X729" s="4">
        <f t="shared" si="59"/>
        <v>80.963280000000026</v>
      </c>
      <c r="Y729" s="58"/>
      <c r="AA729" t="b">
        <f>AND('Sales Filter'!H729= "BOBBY CHAVEZ", YEAR('Sales Filter'!B729 ) = 2015)</f>
        <v>0</v>
      </c>
    </row>
    <row r="730" spans="1:27" ht="14.5">
      <c r="A730" s="2" t="s">
        <v>1649</v>
      </c>
      <c r="B730" s="3">
        <v>42272</v>
      </c>
      <c r="C730" s="2" t="s">
        <v>1650</v>
      </c>
      <c r="D730" s="2" t="s">
        <v>1651</v>
      </c>
      <c r="E730" s="2" t="s">
        <v>27</v>
      </c>
      <c r="F730" s="2" t="s">
        <v>27</v>
      </c>
      <c r="G730" s="2" t="s">
        <v>40</v>
      </c>
      <c r="H730" s="2" t="s">
        <v>29</v>
      </c>
      <c r="I730" s="2" t="s">
        <v>51</v>
      </c>
      <c r="J730" s="2" t="s">
        <v>35</v>
      </c>
      <c r="K730" s="2" t="s">
        <v>54</v>
      </c>
      <c r="L730" s="2" t="s">
        <v>33</v>
      </c>
      <c r="M730" s="3">
        <v>42281</v>
      </c>
      <c r="N730" s="4">
        <v>13.629000000000001</v>
      </c>
      <c r="O730" s="4">
        <v>21.978000000000002</v>
      </c>
      <c r="P730" s="5">
        <f t="shared" si="55"/>
        <v>0.61259079903147695</v>
      </c>
      <c r="Q730" s="5">
        <v>0.08</v>
      </c>
      <c r="R730" s="6">
        <f t="shared" si="56"/>
        <v>23.736240000000002</v>
      </c>
      <c r="S730" s="7">
        <v>22</v>
      </c>
      <c r="T730" s="8">
        <f t="shared" si="57"/>
        <v>522.19728000000009</v>
      </c>
      <c r="U730" s="5">
        <v>6.0000000000000005E-2</v>
      </c>
      <c r="V730" s="9">
        <f t="shared" si="58"/>
        <v>31.331836800000008</v>
      </c>
      <c r="W730" s="4">
        <v>5.8199999999999994</v>
      </c>
      <c r="X730" s="4">
        <f t="shared" si="59"/>
        <v>496.68544320000007</v>
      </c>
      <c r="Y730" s="58"/>
      <c r="AA730" t="b">
        <f>AND('Sales Filter'!H730= "BOBBY CHAVEZ", YEAR('Sales Filter'!B730 ) = 2015)</f>
        <v>0</v>
      </c>
    </row>
    <row r="731" spans="1:27" ht="14.5">
      <c r="A731" s="2" t="s">
        <v>1652</v>
      </c>
      <c r="B731" s="3">
        <v>42272</v>
      </c>
      <c r="C731" s="2" t="s">
        <v>1400</v>
      </c>
      <c r="D731" s="2" t="s">
        <v>1067</v>
      </c>
      <c r="E731" s="2" t="s">
        <v>48</v>
      </c>
      <c r="F731" s="2" t="s">
        <v>49</v>
      </c>
      <c r="G731" s="2" t="s">
        <v>28</v>
      </c>
      <c r="H731" s="2" t="s">
        <v>70</v>
      </c>
      <c r="I731" s="2" t="s">
        <v>42</v>
      </c>
      <c r="J731" s="2" t="s">
        <v>35</v>
      </c>
      <c r="K731" s="2" t="s">
        <v>54</v>
      </c>
      <c r="L731" s="2" t="s">
        <v>33</v>
      </c>
      <c r="M731" s="3">
        <v>42279</v>
      </c>
      <c r="N731" s="4">
        <v>13.629000000000001</v>
      </c>
      <c r="O731" s="4">
        <v>21.978000000000002</v>
      </c>
      <c r="P731" s="5">
        <f t="shared" si="55"/>
        <v>0.61259079903147695</v>
      </c>
      <c r="Q731" s="5">
        <v>0.08</v>
      </c>
      <c r="R731" s="6">
        <f t="shared" si="56"/>
        <v>23.736240000000002</v>
      </c>
      <c r="S731" s="7">
        <v>36</v>
      </c>
      <c r="T731" s="8">
        <f t="shared" si="57"/>
        <v>854.50464000000011</v>
      </c>
      <c r="U731" s="5">
        <v>6.9999999999999993E-2</v>
      </c>
      <c r="V731" s="9">
        <f t="shared" si="58"/>
        <v>59.815324799999999</v>
      </c>
      <c r="W731" s="4">
        <v>5.8199999999999994</v>
      </c>
      <c r="X731" s="4">
        <f t="shared" si="59"/>
        <v>800.50931520000017</v>
      </c>
      <c r="Y731" s="58"/>
      <c r="AA731" t="b">
        <f>AND('Sales Filter'!H731= "BOBBY CHAVEZ", YEAR('Sales Filter'!B731 ) = 2015)</f>
        <v>0</v>
      </c>
    </row>
    <row r="732" spans="1:27" ht="14.5">
      <c r="A732" s="2" t="s">
        <v>1653</v>
      </c>
      <c r="B732" s="3">
        <v>42273</v>
      </c>
      <c r="C732" s="2" t="s">
        <v>1654</v>
      </c>
      <c r="D732" s="2" t="s">
        <v>1655</v>
      </c>
      <c r="E732" s="2" t="s">
        <v>27</v>
      </c>
      <c r="F732" s="2" t="s">
        <v>27</v>
      </c>
      <c r="G732" s="2" t="s">
        <v>79</v>
      </c>
      <c r="H732" s="2" t="s">
        <v>29</v>
      </c>
      <c r="I732" s="2" t="s">
        <v>51</v>
      </c>
      <c r="J732" s="2" t="s">
        <v>35</v>
      </c>
      <c r="K732" s="2" t="s">
        <v>36</v>
      </c>
      <c r="L732" s="2" t="s">
        <v>33</v>
      </c>
      <c r="M732" s="3">
        <v>42282</v>
      </c>
      <c r="N732" s="4">
        <v>4.125</v>
      </c>
      <c r="O732" s="4">
        <v>7.7880000000000011</v>
      </c>
      <c r="P732" s="5">
        <f t="shared" si="55"/>
        <v>0.88800000000000023</v>
      </c>
      <c r="Q732" s="5">
        <v>0.08</v>
      </c>
      <c r="R732" s="6">
        <f t="shared" si="56"/>
        <v>8.4110400000000016</v>
      </c>
      <c r="S732" s="7">
        <v>39</v>
      </c>
      <c r="T732" s="8">
        <f t="shared" si="57"/>
        <v>328.03056000000004</v>
      </c>
      <c r="U732" s="5">
        <v>0.09</v>
      </c>
      <c r="V732" s="9">
        <f t="shared" si="58"/>
        <v>29.522750400000003</v>
      </c>
      <c r="W732" s="4">
        <v>2.4</v>
      </c>
      <c r="X732" s="4">
        <f t="shared" si="59"/>
        <v>300.90780960000001</v>
      </c>
      <c r="Y732" s="58"/>
      <c r="AA732" t="b">
        <f>AND('Sales Filter'!H732= "BOBBY CHAVEZ", YEAR('Sales Filter'!B732 ) = 2015)</f>
        <v>0</v>
      </c>
    </row>
    <row r="733" spans="1:27" ht="14.5">
      <c r="A733" s="2" t="s">
        <v>1656</v>
      </c>
      <c r="B733" s="3">
        <v>42274</v>
      </c>
      <c r="C733" s="2" t="s">
        <v>165</v>
      </c>
      <c r="D733" s="2" t="s">
        <v>166</v>
      </c>
      <c r="E733" s="2" t="s">
        <v>48</v>
      </c>
      <c r="F733" s="2" t="s">
        <v>49</v>
      </c>
      <c r="G733" s="2" t="s">
        <v>40</v>
      </c>
      <c r="H733" s="2" t="s">
        <v>50</v>
      </c>
      <c r="I733" s="2" t="s">
        <v>30</v>
      </c>
      <c r="J733" s="2" t="s">
        <v>35</v>
      </c>
      <c r="K733" s="2" t="s">
        <v>54</v>
      </c>
      <c r="L733" s="2" t="s">
        <v>43</v>
      </c>
      <c r="M733" s="3">
        <v>42282</v>
      </c>
      <c r="N733" s="4">
        <v>3.8500000000000005</v>
      </c>
      <c r="O733" s="4">
        <v>6.3140000000000009</v>
      </c>
      <c r="P733" s="5">
        <f t="shared" si="55"/>
        <v>0.64</v>
      </c>
      <c r="Q733" s="5">
        <v>0.08</v>
      </c>
      <c r="R733" s="6">
        <f t="shared" si="56"/>
        <v>6.8191200000000016</v>
      </c>
      <c r="S733" s="7">
        <v>28</v>
      </c>
      <c r="T733" s="8">
        <f t="shared" si="57"/>
        <v>190.93536000000006</v>
      </c>
      <c r="U733" s="5">
        <v>0.04</v>
      </c>
      <c r="V733" s="9">
        <f t="shared" si="58"/>
        <v>7.6374144000000026</v>
      </c>
      <c r="W733" s="4">
        <v>5.0599999999999996</v>
      </c>
      <c r="X733" s="4">
        <f t="shared" si="59"/>
        <v>188.35794560000005</v>
      </c>
      <c r="Y733" s="58"/>
      <c r="AA733" t="b">
        <f>AND('Sales Filter'!H733= "BOBBY CHAVEZ", YEAR('Sales Filter'!B733 ) = 2015)</f>
        <v>0</v>
      </c>
    </row>
    <row r="734" spans="1:27" ht="14.5">
      <c r="A734" s="2" t="s">
        <v>1657</v>
      </c>
      <c r="B734" s="3">
        <v>42276</v>
      </c>
      <c r="C734" s="2" t="s">
        <v>1658</v>
      </c>
      <c r="D734" s="2" t="s">
        <v>1659</v>
      </c>
      <c r="E734" s="2" t="s">
        <v>27</v>
      </c>
      <c r="F734" s="2" t="s">
        <v>27</v>
      </c>
      <c r="G734" s="2" t="s">
        <v>28</v>
      </c>
      <c r="H734" s="2" t="s">
        <v>233</v>
      </c>
      <c r="I734" s="2" t="s">
        <v>42</v>
      </c>
      <c r="J734" s="2" t="s">
        <v>35</v>
      </c>
      <c r="K734" s="2" t="s">
        <v>36</v>
      </c>
      <c r="L734" s="2" t="s">
        <v>33</v>
      </c>
      <c r="M734" s="3">
        <v>42292</v>
      </c>
      <c r="N734" s="4">
        <v>1.1550000000000002</v>
      </c>
      <c r="O734" s="4">
        <v>2.145</v>
      </c>
      <c r="P734" s="5">
        <f t="shared" si="55"/>
        <v>0.85714285714285676</v>
      </c>
      <c r="Q734" s="5">
        <v>0.08</v>
      </c>
      <c r="R734" s="6">
        <f t="shared" si="56"/>
        <v>2.3166000000000002</v>
      </c>
      <c r="S734" s="7">
        <v>6</v>
      </c>
      <c r="T734" s="8">
        <f t="shared" si="57"/>
        <v>13.899600000000001</v>
      </c>
      <c r="U734" s="5">
        <v>9.9999999999999992E-2</v>
      </c>
      <c r="V734" s="9">
        <f t="shared" si="58"/>
        <v>1.3899600000000001</v>
      </c>
      <c r="W734" s="4">
        <v>1.68</v>
      </c>
      <c r="X734" s="4">
        <f t="shared" si="59"/>
        <v>14.189640000000001</v>
      </c>
      <c r="Y734" s="58"/>
      <c r="AA734" t="b">
        <f>AND('Sales Filter'!H734= "BOBBY CHAVEZ", YEAR('Sales Filter'!B734 ) = 2015)</f>
        <v>0</v>
      </c>
    </row>
    <row r="735" spans="1:27" ht="14.5">
      <c r="A735" s="2" t="s">
        <v>1660</v>
      </c>
      <c r="B735" s="3">
        <v>42284</v>
      </c>
      <c r="C735" s="2" t="s">
        <v>1661</v>
      </c>
      <c r="D735" s="2" t="s">
        <v>1662</v>
      </c>
      <c r="E735" s="2" t="s">
        <v>27</v>
      </c>
      <c r="F735" s="2" t="s">
        <v>27</v>
      </c>
      <c r="G735" s="2" t="s">
        <v>58</v>
      </c>
      <c r="H735" s="2" t="s">
        <v>29</v>
      </c>
      <c r="I735" s="2" t="s">
        <v>117</v>
      </c>
      <c r="J735" s="2" t="s">
        <v>31</v>
      </c>
      <c r="K735" s="2" t="s">
        <v>118</v>
      </c>
      <c r="L735" s="2" t="s">
        <v>119</v>
      </c>
      <c r="M735" s="3">
        <v>42293</v>
      </c>
      <c r="N735" s="4">
        <v>347.17100000000005</v>
      </c>
      <c r="O735" s="4">
        <v>551.06700000000012</v>
      </c>
      <c r="P735" s="5">
        <f t="shared" si="55"/>
        <v>0.58730711954627557</v>
      </c>
      <c r="Q735" s="5">
        <v>0.08</v>
      </c>
      <c r="R735" s="6">
        <f t="shared" si="56"/>
        <v>595.15236000000016</v>
      </c>
      <c r="S735" s="7">
        <v>27</v>
      </c>
      <c r="T735" s="8">
        <f t="shared" si="57"/>
        <v>16069.113720000005</v>
      </c>
      <c r="U735" s="5">
        <v>0.03</v>
      </c>
      <c r="V735" s="9">
        <f t="shared" si="58"/>
        <v>482.0734116000001</v>
      </c>
      <c r="W735" s="4">
        <v>69.349999999999994</v>
      </c>
      <c r="X735" s="4">
        <f t="shared" si="59"/>
        <v>15656.390308400005</v>
      </c>
      <c r="Y735" s="58"/>
      <c r="AA735" t="b">
        <f>AND('Sales Filter'!H735= "BOBBY CHAVEZ", YEAR('Sales Filter'!B735 ) = 2015)</f>
        <v>0</v>
      </c>
    </row>
    <row r="736" spans="1:27" ht="14.5">
      <c r="A736" s="2" t="s">
        <v>1663</v>
      </c>
      <c r="B736" s="3">
        <v>42287</v>
      </c>
      <c r="C736" s="2" t="s">
        <v>177</v>
      </c>
      <c r="D736" s="2" t="s">
        <v>178</v>
      </c>
      <c r="E736" s="2" t="s">
        <v>27</v>
      </c>
      <c r="F736" s="2" t="s">
        <v>27</v>
      </c>
      <c r="G736" s="2" t="s">
        <v>28</v>
      </c>
      <c r="H736" s="2" t="s">
        <v>59</v>
      </c>
      <c r="I736" s="2" t="s">
        <v>117</v>
      </c>
      <c r="J736" s="2" t="s">
        <v>35</v>
      </c>
      <c r="K736" s="2" t="s">
        <v>54</v>
      </c>
      <c r="L736" s="2" t="s">
        <v>33</v>
      </c>
      <c r="M736" s="3">
        <v>42296</v>
      </c>
      <c r="N736" s="4">
        <v>1.298</v>
      </c>
      <c r="O736" s="4">
        <v>2.0680000000000001</v>
      </c>
      <c r="P736" s="5">
        <f t="shared" si="55"/>
        <v>0.59322033898305082</v>
      </c>
      <c r="Q736" s="5">
        <v>0.08</v>
      </c>
      <c r="R736" s="6">
        <f t="shared" si="56"/>
        <v>2.2334400000000003</v>
      </c>
      <c r="S736" s="7">
        <v>31</v>
      </c>
      <c r="T736" s="8">
        <f t="shared" si="57"/>
        <v>69.236640000000008</v>
      </c>
      <c r="U736" s="5">
        <v>0.11</v>
      </c>
      <c r="V736" s="9">
        <f t="shared" si="58"/>
        <v>7.6160304000000005</v>
      </c>
      <c r="W736" s="4">
        <v>1.54</v>
      </c>
      <c r="X736" s="4">
        <f t="shared" si="59"/>
        <v>63.160609600000008</v>
      </c>
      <c r="Y736" s="58"/>
      <c r="AA736" t="b">
        <f>AND('Sales Filter'!H736= "BOBBY CHAVEZ", YEAR('Sales Filter'!B736 ) = 2015)</f>
        <v>0</v>
      </c>
    </row>
    <row r="737" spans="1:27" ht="14.5">
      <c r="A737" s="2" t="s">
        <v>1664</v>
      </c>
      <c r="B737" s="3">
        <v>42288</v>
      </c>
      <c r="C737" s="2" t="s">
        <v>974</v>
      </c>
      <c r="D737" s="2" t="s">
        <v>975</v>
      </c>
      <c r="E737" s="2" t="s">
        <v>27</v>
      </c>
      <c r="F737" s="2" t="s">
        <v>27</v>
      </c>
      <c r="G737" s="2" t="s">
        <v>40</v>
      </c>
      <c r="H737" s="2" t="s">
        <v>65</v>
      </c>
      <c r="I737" s="2" t="s">
        <v>42</v>
      </c>
      <c r="J737" s="2" t="s">
        <v>31</v>
      </c>
      <c r="K737" s="2" t="s">
        <v>118</v>
      </c>
      <c r="L737" s="2" t="s">
        <v>119</v>
      </c>
      <c r="M737" s="3">
        <v>42297</v>
      </c>
      <c r="N737" s="4">
        <v>306.88900000000001</v>
      </c>
      <c r="O737" s="4">
        <v>494.98900000000003</v>
      </c>
      <c r="P737" s="5">
        <f t="shared" si="55"/>
        <v>0.61292519445141413</v>
      </c>
      <c r="Q737" s="5">
        <v>0.08</v>
      </c>
      <c r="R737" s="6">
        <f t="shared" si="56"/>
        <v>534.58812000000012</v>
      </c>
      <c r="S737" s="7">
        <v>49</v>
      </c>
      <c r="T737" s="8">
        <f t="shared" si="57"/>
        <v>26194.817880000006</v>
      </c>
      <c r="U737" s="5">
        <v>0.03</v>
      </c>
      <c r="V737" s="9">
        <f t="shared" si="58"/>
        <v>785.84453640000015</v>
      </c>
      <c r="W737" s="4">
        <v>49.05</v>
      </c>
      <c r="X737" s="4">
        <f t="shared" si="59"/>
        <v>25458.023343600005</v>
      </c>
      <c r="Y737" s="58"/>
      <c r="AA737" t="b">
        <f>AND('Sales Filter'!H737= "BOBBY CHAVEZ", YEAR('Sales Filter'!B737 ) = 2015)</f>
        <v>0</v>
      </c>
    </row>
    <row r="738" spans="1:27" ht="14.5">
      <c r="A738" s="2" t="s">
        <v>1665</v>
      </c>
      <c r="B738" s="3">
        <v>42290</v>
      </c>
      <c r="C738" s="2" t="s">
        <v>1666</v>
      </c>
      <c r="D738" s="2" t="s">
        <v>1667</v>
      </c>
      <c r="E738" s="2" t="s">
        <v>48</v>
      </c>
      <c r="F738" s="2" t="s">
        <v>49</v>
      </c>
      <c r="G738" s="2" t="s">
        <v>40</v>
      </c>
      <c r="H738" s="2" t="s">
        <v>50</v>
      </c>
      <c r="I738" s="2" t="s">
        <v>60</v>
      </c>
      <c r="J738" s="2" t="s">
        <v>35</v>
      </c>
      <c r="K738" s="2" t="s">
        <v>54</v>
      </c>
      <c r="L738" s="2" t="s">
        <v>33</v>
      </c>
      <c r="M738" s="3">
        <v>42298</v>
      </c>
      <c r="N738" s="4">
        <v>3.74</v>
      </c>
      <c r="O738" s="4">
        <v>5.9400000000000013</v>
      </c>
      <c r="P738" s="5">
        <f t="shared" si="55"/>
        <v>0.5882352941176473</v>
      </c>
      <c r="Q738" s="5">
        <v>0.08</v>
      </c>
      <c r="R738" s="6">
        <f t="shared" si="56"/>
        <v>6.4152000000000022</v>
      </c>
      <c r="S738" s="7">
        <v>10</v>
      </c>
      <c r="T738" s="8">
        <f t="shared" si="57"/>
        <v>64.152000000000015</v>
      </c>
      <c r="U738" s="5">
        <v>0.01</v>
      </c>
      <c r="V738" s="9">
        <f t="shared" si="58"/>
        <v>0.6415200000000002</v>
      </c>
      <c r="W738" s="4">
        <v>7.83</v>
      </c>
      <c r="X738" s="4">
        <f t="shared" si="59"/>
        <v>71.340480000000014</v>
      </c>
      <c r="Y738" s="58"/>
      <c r="AA738" t="b">
        <f>AND('Sales Filter'!H738= "BOBBY CHAVEZ", YEAR('Sales Filter'!B738 ) = 2015)</f>
        <v>0</v>
      </c>
    </row>
    <row r="739" spans="1:27" ht="14.5">
      <c r="A739" s="2" t="s">
        <v>1668</v>
      </c>
      <c r="B739" s="3">
        <v>42295</v>
      </c>
      <c r="C739" s="2" t="s">
        <v>1669</v>
      </c>
      <c r="D739" s="2" t="s">
        <v>1670</v>
      </c>
      <c r="E739" s="2" t="s">
        <v>27</v>
      </c>
      <c r="F739" s="2" t="s">
        <v>27</v>
      </c>
      <c r="G739" s="2" t="s">
        <v>79</v>
      </c>
      <c r="H739" s="2" t="s">
        <v>233</v>
      </c>
      <c r="I739" s="2" t="s">
        <v>42</v>
      </c>
      <c r="J739" s="2" t="s">
        <v>35</v>
      </c>
      <c r="K739" s="2" t="s">
        <v>54</v>
      </c>
      <c r="L739" s="2" t="s">
        <v>33</v>
      </c>
      <c r="M739" s="3">
        <v>42306</v>
      </c>
      <c r="N739" s="4">
        <v>1.3089999999999999</v>
      </c>
      <c r="O739" s="4">
        <v>2.1779999999999999</v>
      </c>
      <c r="P739" s="5">
        <f t="shared" si="55"/>
        <v>0.66386554621848737</v>
      </c>
      <c r="Q739" s="5">
        <v>0.08</v>
      </c>
      <c r="R739" s="6">
        <f t="shared" si="56"/>
        <v>2.3522400000000001</v>
      </c>
      <c r="S739" s="7">
        <v>6</v>
      </c>
      <c r="T739" s="8">
        <f t="shared" si="57"/>
        <v>14.113440000000001</v>
      </c>
      <c r="U739" s="5">
        <v>0.09</v>
      </c>
      <c r="V739" s="9">
        <f t="shared" si="58"/>
        <v>1.2702096</v>
      </c>
      <c r="W739" s="4">
        <v>4.8199999999999994</v>
      </c>
      <c r="X739" s="4">
        <f t="shared" si="59"/>
        <v>17.6632304</v>
      </c>
      <c r="Y739" s="58"/>
      <c r="AA739" t="b">
        <f>AND('Sales Filter'!H739= "BOBBY CHAVEZ", YEAR('Sales Filter'!B739 ) = 2015)</f>
        <v>0</v>
      </c>
    </row>
    <row r="740" spans="1:27" ht="14.5">
      <c r="A740" s="2" t="s">
        <v>1671</v>
      </c>
      <c r="B740" s="3">
        <v>42296</v>
      </c>
      <c r="C740" s="2" t="s">
        <v>403</v>
      </c>
      <c r="D740" s="2" t="s">
        <v>404</v>
      </c>
      <c r="E740" s="2" t="s">
        <v>27</v>
      </c>
      <c r="F740" s="2" t="s">
        <v>27</v>
      </c>
      <c r="G740" s="2" t="s">
        <v>79</v>
      </c>
      <c r="H740" s="2" t="s">
        <v>89</v>
      </c>
      <c r="I740" s="2" t="s">
        <v>30</v>
      </c>
      <c r="J740" s="2" t="s">
        <v>35</v>
      </c>
      <c r="K740" s="2" t="s">
        <v>36</v>
      </c>
      <c r="L740" s="2" t="s">
        <v>43</v>
      </c>
      <c r="M740" s="3">
        <v>42305</v>
      </c>
      <c r="N740" s="4">
        <v>2.343</v>
      </c>
      <c r="O740" s="4">
        <v>3.8390000000000004</v>
      </c>
      <c r="P740" s="5">
        <f t="shared" si="55"/>
        <v>0.63849765258215985</v>
      </c>
      <c r="Q740" s="5">
        <v>0.08</v>
      </c>
      <c r="R740" s="6">
        <f t="shared" si="56"/>
        <v>4.1461200000000007</v>
      </c>
      <c r="S740" s="7">
        <v>5</v>
      </c>
      <c r="T740" s="8">
        <f t="shared" si="57"/>
        <v>20.730600000000003</v>
      </c>
      <c r="U740" s="5">
        <v>0.02</v>
      </c>
      <c r="V740" s="9">
        <f t="shared" si="58"/>
        <v>0.41461200000000004</v>
      </c>
      <c r="W740" s="4">
        <v>0.81</v>
      </c>
      <c r="X740" s="4">
        <f t="shared" si="59"/>
        <v>21.125988</v>
      </c>
      <c r="Y740" s="58"/>
      <c r="AA740" t="b">
        <f>AND('Sales Filter'!H740= "BOBBY CHAVEZ", YEAR('Sales Filter'!B740 ) = 2015)</f>
        <v>0</v>
      </c>
    </row>
    <row r="741" spans="1:27" ht="14.5">
      <c r="A741" s="2" t="s">
        <v>1672</v>
      </c>
      <c r="B741" s="3">
        <v>42296</v>
      </c>
      <c r="C741" s="2" t="s">
        <v>1673</v>
      </c>
      <c r="D741" s="2" t="s">
        <v>1674</v>
      </c>
      <c r="E741" s="2" t="s">
        <v>27</v>
      </c>
      <c r="F741" s="2" t="s">
        <v>27</v>
      </c>
      <c r="G741" s="2" t="s">
        <v>28</v>
      </c>
      <c r="H741" s="2" t="s">
        <v>242</v>
      </c>
      <c r="I741" s="2" t="s">
        <v>117</v>
      </c>
      <c r="J741" s="2" t="s">
        <v>35</v>
      </c>
      <c r="K741" s="2" t="s">
        <v>54</v>
      </c>
      <c r="L741" s="2" t="s">
        <v>33</v>
      </c>
      <c r="M741" s="3">
        <v>42305</v>
      </c>
      <c r="N741" s="4">
        <v>1.298</v>
      </c>
      <c r="O741" s="4">
        <v>2.0680000000000001</v>
      </c>
      <c r="P741" s="5">
        <f t="shared" si="55"/>
        <v>0.59322033898305082</v>
      </c>
      <c r="Q741" s="5">
        <v>0.08</v>
      </c>
      <c r="R741" s="6">
        <f t="shared" si="56"/>
        <v>2.2334400000000003</v>
      </c>
      <c r="S741" s="7">
        <v>8</v>
      </c>
      <c r="T741" s="8">
        <f t="shared" si="57"/>
        <v>17.867520000000003</v>
      </c>
      <c r="U741" s="5">
        <v>0.08</v>
      </c>
      <c r="V741" s="9">
        <f t="shared" si="58"/>
        <v>1.4294016000000003</v>
      </c>
      <c r="W741" s="4">
        <v>1.54</v>
      </c>
      <c r="X741" s="4">
        <f t="shared" si="59"/>
        <v>17.9781184</v>
      </c>
      <c r="Y741" s="58"/>
      <c r="AA741" t="b">
        <f>AND('Sales Filter'!H741= "BOBBY CHAVEZ", YEAR('Sales Filter'!B741 ) = 2015)</f>
        <v>1</v>
      </c>
    </row>
    <row r="742" spans="1:27" ht="14.5">
      <c r="A742" s="2" t="s">
        <v>1675</v>
      </c>
      <c r="B742" s="3">
        <v>42299</v>
      </c>
      <c r="C742" s="2" t="s">
        <v>161</v>
      </c>
      <c r="D742" s="2" t="s">
        <v>162</v>
      </c>
      <c r="E742" s="2" t="s">
        <v>48</v>
      </c>
      <c r="F742" s="2" t="s">
        <v>49</v>
      </c>
      <c r="G742" s="2" t="s">
        <v>58</v>
      </c>
      <c r="H742" s="2" t="s">
        <v>70</v>
      </c>
      <c r="I742" s="2" t="s">
        <v>60</v>
      </c>
      <c r="J742" s="2" t="s">
        <v>35</v>
      </c>
      <c r="K742" s="2" t="s">
        <v>54</v>
      </c>
      <c r="L742" s="2" t="s">
        <v>33</v>
      </c>
      <c r="M742" s="3">
        <v>42308</v>
      </c>
      <c r="N742" s="4">
        <v>4.9830000000000005</v>
      </c>
      <c r="O742" s="4">
        <v>8.0300000000000011</v>
      </c>
      <c r="P742" s="5">
        <f t="shared" si="55"/>
        <v>0.61147902869757176</v>
      </c>
      <c r="Q742" s="5">
        <v>0.08</v>
      </c>
      <c r="R742" s="6">
        <f t="shared" si="56"/>
        <v>8.6724000000000014</v>
      </c>
      <c r="S742" s="7">
        <v>36</v>
      </c>
      <c r="T742" s="8">
        <f t="shared" si="57"/>
        <v>312.20640000000003</v>
      </c>
      <c r="U742" s="5">
        <v>0.04</v>
      </c>
      <c r="V742" s="9">
        <f t="shared" si="58"/>
        <v>12.488256000000002</v>
      </c>
      <c r="W742" s="4">
        <v>7.77</v>
      </c>
      <c r="X742" s="4">
        <f t="shared" si="59"/>
        <v>307.48814400000003</v>
      </c>
      <c r="Y742" s="58"/>
      <c r="AA742" t="b">
        <f>AND('Sales Filter'!H742= "BOBBY CHAVEZ", YEAR('Sales Filter'!B742 ) = 2015)</f>
        <v>0</v>
      </c>
    </row>
    <row r="743" spans="1:27" ht="14.5">
      <c r="A743" s="2" t="s">
        <v>1676</v>
      </c>
      <c r="B743" s="3">
        <v>42299</v>
      </c>
      <c r="C743" s="2" t="s">
        <v>1677</v>
      </c>
      <c r="D743" s="2" t="s">
        <v>1678</v>
      </c>
      <c r="E743" s="2" t="s">
        <v>27</v>
      </c>
      <c r="F743" s="2" t="s">
        <v>27</v>
      </c>
      <c r="G743" s="2" t="s">
        <v>40</v>
      </c>
      <c r="H743" s="2" t="s">
        <v>112</v>
      </c>
      <c r="I743" s="2" t="s">
        <v>117</v>
      </c>
      <c r="J743" s="2" t="s">
        <v>35</v>
      </c>
      <c r="K743" s="2" t="s">
        <v>54</v>
      </c>
      <c r="L743" s="2" t="s">
        <v>33</v>
      </c>
      <c r="M743" s="3">
        <v>42308</v>
      </c>
      <c r="N743" s="4">
        <v>2.4750000000000001</v>
      </c>
      <c r="O743" s="4">
        <v>4.0590000000000002</v>
      </c>
      <c r="P743" s="5">
        <f t="shared" si="55"/>
        <v>0.64</v>
      </c>
      <c r="Q743" s="5">
        <v>0.08</v>
      </c>
      <c r="R743" s="6">
        <f t="shared" si="56"/>
        <v>4.3837200000000003</v>
      </c>
      <c r="S743" s="7">
        <v>49</v>
      </c>
      <c r="T743" s="8">
        <f t="shared" si="57"/>
        <v>214.80228000000002</v>
      </c>
      <c r="U743" s="5">
        <v>0.01</v>
      </c>
      <c r="V743" s="9">
        <f t="shared" si="58"/>
        <v>2.1480228000000001</v>
      </c>
      <c r="W743" s="4">
        <v>2.5499999999999998</v>
      </c>
      <c r="X743" s="4">
        <f t="shared" si="59"/>
        <v>215.20425720000003</v>
      </c>
      <c r="Y743" s="58"/>
      <c r="AA743" t="b">
        <f>AND('Sales Filter'!H743= "BOBBY CHAVEZ", YEAR('Sales Filter'!B743 ) = 2015)</f>
        <v>0</v>
      </c>
    </row>
    <row r="744" spans="1:27" ht="14.5">
      <c r="A744" s="2" t="s">
        <v>1679</v>
      </c>
      <c r="B744" s="3">
        <v>42303</v>
      </c>
      <c r="C744" s="2" t="s">
        <v>338</v>
      </c>
      <c r="D744" s="2" t="s">
        <v>339</v>
      </c>
      <c r="E744" s="2" t="s">
        <v>48</v>
      </c>
      <c r="F744" s="2" t="s">
        <v>49</v>
      </c>
      <c r="G744" s="2" t="s">
        <v>28</v>
      </c>
      <c r="H744" s="2" t="s">
        <v>70</v>
      </c>
      <c r="I744" s="2" t="s">
        <v>51</v>
      </c>
      <c r="J744" s="2" t="s">
        <v>31</v>
      </c>
      <c r="K744" s="2" t="s">
        <v>52</v>
      </c>
      <c r="L744" s="2" t="s">
        <v>33</v>
      </c>
      <c r="M744" s="3">
        <v>42312</v>
      </c>
      <c r="N744" s="4">
        <v>8.7119999999999997</v>
      </c>
      <c r="O744" s="4">
        <v>14.289000000000001</v>
      </c>
      <c r="P744" s="5">
        <f t="shared" si="55"/>
        <v>0.64015151515151536</v>
      </c>
      <c r="Q744" s="5">
        <v>0.08</v>
      </c>
      <c r="R744" s="6">
        <f t="shared" si="56"/>
        <v>15.432120000000003</v>
      </c>
      <c r="S744" s="7">
        <v>48</v>
      </c>
      <c r="T744" s="8">
        <f t="shared" si="57"/>
        <v>740.74176000000011</v>
      </c>
      <c r="U744" s="5">
        <v>0.02</v>
      </c>
      <c r="V744" s="9">
        <f t="shared" si="58"/>
        <v>14.814835200000003</v>
      </c>
      <c r="W744" s="4">
        <v>9.49</v>
      </c>
      <c r="X744" s="4">
        <f t="shared" si="59"/>
        <v>735.41692480000017</v>
      </c>
      <c r="Y744" s="58"/>
      <c r="AA744" t="b">
        <f>AND('Sales Filter'!H744= "BOBBY CHAVEZ", YEAR('Sales Filter'!B744 ) = 2015)</f>
        <v>0</v>
      </c>
    </row>
    <row r="745" spans="1:27" ht="14.5">
      <c r="A745" s="2" t="s">
        <v>1680</v>
      </c>
      <c r="B745" s="3">
        <v>42306</v>
      </c>
      <c r="C745" s="2" t="s">
        <v>1681</v>
      </c>
      <c r="D745" s="2" t="s">
        <v>1682</v>
      </c>
      <c r="E745" s="2" t="s">
        <v>27</v>
      </c>
      <c r="F745" s="2" t="s">
        <v>27</v>
      </c>
      <c r="G745" s="2" t="s">
        <v>79</v>
      </c>
      <c r="H745" s="2" t="s">
        <v>59</v>
      </c>
      <c r="I745" s="2" t="s">
        <v>117</v>
      </c>
      <c r="J745" s="2" t="s">
        <v>35</v>
      </c>
      <c r="K745" s="2" t="s">
        <v>54</v>
      </c>
      <c r="L745" s="2" t="s">
        <v>33</v>
      </c>
      <c r="M745" s="3">
        <v>42313</v>
      </c>
      <c r="N745" s="4">
        <v>196.71300000000002</v>
      </c>
      <c r="O745" s="4">
        <v>457.46800000000002</v>
      </c>
      <c r="P745" s="5">
        <f t="shared" si="55"/>
        <v>1.3255605882681876</v>
      </c>
      <c r="Q745" s="5">
        <v>0.08</v>
      </c>
      <c r="R745" s="6">
        <f t="shared" si="56"/>
        <v>494.06544000000002</v>
      </c>
      <c r="S745" s="7">
        <v>23</v>
      </c>
      <c r="T745" s="8">
        <f t="shared" si="57"/>
        <v>11363.50512</v>
      </c>
      <c r="U745" s="5">
        <v>9.9999999999999992E-2</v>
      </c>
      <c r="V745" s="9">
        <f t="shared" si="58"/>
        <v>1136.350512</v>
      </c>
      <c r="W745" s="4">
        <v>11.42</v>
      </c>
      <c r="X745" s="4">
        <f t="shared" si="59"/>
        <v>10238.574608000001</v>
      </c>
      <c r="Y745" s="58"/>
      <c r="AA745" t="b">
        <f>AND('Sales Filter'!H745= "BOBBY CHAVEZ", YEAR('Sales Filter'!B745 ) = 2015)</f>
        <v>0</v>
      </c>
    </row>
    <row r="746" spans="1:27" ht="14.5">
      <c r="A746" s="2" t="s">
        <v>1683</v>
      </c>
      <c r="B746" s="3">
        <v>42306</v>
      </c>
      <c r="C746" s="2" t="s">
        <v>1684</v>
      </c>
      <c r="D746" s="2" t="s">
        <v>1685</v>
      </c>
      <c r="E746" s="2" t="s">
        <v>27</v>
      </c>
      <c r="F746" s="2" t="s">
        <v>27</v>
      </c>
      <c r="G746" s="2" t="s">
        <v>28</v>
      </c>
      <c r="H746" s="2" t="s">
        <v>327</v>
      </c>
      <c r="I746" s="2" t="s">
        <v>117</v>
      </c>
      <c r="J746" s="2" t="s">
        <v>31</v>
      </c>
      <c r="K746" s="2" t="s">
        <v>54</v>
      </c>
      <c r="L746" s="2" t="s">
        <v>33</v>
      </c>
      <c r="M746" s="3">
        <v>42314</v>
      </c>
      <c r="N746" s="4">
        <v>172.15</v>
      </c>
      <c r="O746" s="4">
        <v>331.06700000000006</v>
      </c>
      <c r="P746" s="5">
        <f t="shared" si="55"/>
        <v>0.92313099041533575</v>
      </c>
      <c r="Q746" s="5">
        <v>0.08</v>
      </c>
      <c r="R746" s="6">
        <f t="shared" si="56"/>
        <v>357.55236000000008</v>
      </c>
      <c r="S746" s="7">
        <v>25</v>
      </c>
      <c r="T746" s="8">
        <f t="shared" si="57"/>
        <v>8938.8090000000011</v>
      </c>
      <c r="U746" s="5">
        <v>6.9999999999999993E-2</v>
      </c>
      <c r="V746" s="9">
        <f t="shared" si="58"/>
        <v>625.71663000000001</v>
      </c>
      <c r="W746" s="4">
        <v>7.2299999999999995</v>
      </c>
      <c r="X746" s="4">
        <f t="shared" si="59"/>
        <v>8320.3223699999999</v>
      </c>
      <c r="Y746" s="58"/>
      <c r="AA746" t="b">
        <f>AND('Sales Filter'!H746= "BOBBY CHAVEZ", YEAR('Sales Filter'!B746 ) = 2015)</f>
        <v>0</v>
      </c>
    </row>
    <row r="747" spans="1:27" ht="14.5">
      <c r="A747" s="2" t="s">
        <v>1686</v>
      </c>
      <c r="B747" s="3">
        <v>42312</v>
      </c>
      <c r="C747" s="2" t="s">
        <v>207</v>
      </c>
      <c r="D747" s="2" t="s">
        <v>208</v>
      </c>
      <c r="E747" s="2" t="s">
        <v>48</v>
      </c>
      <c r="F747" s="2" t="s">
        <v>49</v>
      </c>
      <c r="G747" s="2" t="s">
        <v>28</v>
      </c>
      <c r="H747" s="2" t="s">
        <v>50</v>
      </c>
      <c r="I747" s="2" t="s">
        <v>117</v>
      </c>
      <c r="J747" s="2" t="s">
        <v>31</v>
      </c>
      <c r="K747" s="2" t="s">
        <v>54</v>
      </c>
      <c r="L747" s="2" t="s">
        <v>43</v>
      </c>
      <c r="M747" s="3">
        <v>42319</v>
      </c>
      <c r="N747" s="4">
        <v>16.170000000000002</v>
      </c>
      <c r="O747" s="4">
        <v>32.989000000000004</v>
      </c>
      <c r="P747" s="5">
        <f t="shared" si="55"/>
        <v>1.0401360544217688</v>
      </c>
      <c r="Q747" s="5">
        <v>0.08</v>
      </c>
      <c r="R747" s="6">
        <f t="shared" si="56"/>
        <v>35.62812000000001</v>
      </c>
      <c r="S747" s="7">
        <v>22</v>
      </c>
      <c r="T747" s="8">
        <f t="shared" si="57"/>
        <v>783.81864000000019</v>
      </c>
      <c r="U747" s="5">
        <v>0.05</v>
      </c>
      <c r="V747" s="9">
        <f t="shared" si="58"/>
        <v>39.190932000000011</v>
      </c>
      <c r="W747" s="4">
        <v>5.55</v>
      </c>
      <c r="X747" s="4">
        <f t="shared" si="59"/>
        <v>750.17770800000017</v>
      </c>
      <c r="Y747" s="58"/>
      <c r="AA747" t="b">
        <f>AND('Sales Filter'!H747= "BOBBY CHAVEZ", YEAR('Sales Filter'!B747 ) = 2015)</f>
        <v>0</v>
      </c>
    </row>
    <row r="748" spans="1:27" ht="14.5">
      <c r="A748" s="2" t="s">
        <v>1687</v>
      </c>
      <c r="B748" s="3">
        <v>42312</v>
      </c>
      <c r="C748" s="2" t="s">
        <v>473</v>
      </c>
      <c r="D748" s="2" t="s">
        <v>474</v>
      </c>
      <c r="E748" s="2" t="s">
        <v>27</v>
      </c>
      <c r="F748" s="2" t="s">
        <v>27</v>
      </c>
      <c r="G748" s="2" t="s">
        <v>40</v>
      </c>
      <c r="H748" s="2" t="s">
        <v>59</v>
      </c>
      <c r="I748" s="2" t="s">
        <v>42</v>
      </c>
      <c r="J748" s="2" t="s">
        <v>35</v>
      </c>
      <c r="K748" s="2" t="s">
        <v>54</v>
      </c>
      <c r="L748" s="2" t="s">
        <v>33</v>
      </c>
      <c r="M748" s="3">
        <v>42326</v>
      </c>
      <c r="N748" s="4">
        <v>59.719000000000001</v>
      </c>
      <c r="O748" s="4">
        <v>99.528000000000006</v>
      </c>
      <c r="P748" s="5">
        <f t="shared" si="55"/>
        <v>0.66660526800515751</v>
      </c>
      <c r="Q748" s="5">
        <v>0.08</v>
      </c>
      <c r="R748" s="6">
        <f t="shared" si="56"/>
        <v>107.49024000000001</v>
      </c>
      <c r="S748" s="7">
        <v>51</v>
      </c>
      <c r="T748" s="8">
        <f t="shared" si="57"/>
        <v>5482.0022400000007</v>
      </c>
      <c r="U748" s="5">
        <v>6.0000000000000005E-2</v>
      </c>
      <c r="V748" s="9">
        <f t="shared" si="58"/>
        <v>328.92013440000005</v>
      </c>
      <c r="W748" s="4">
        <v>20.04</v>
      </c>
      <c r="X748" s="4">
        <f t="shared" si="59"/>
        <v>5173.1221056000004</v>
      </c>
      <c r="Y748" s="58"/>
      <c r="AA748" t="b">
        <f>AND('Sales Filter'!H748= "BOBBY CHAVEZ", YEAR('Sales Filter'!B748 ) = 2015)</f>
        <v>0</v>
      </c>
    </row>
    <row r="749" spans="1:27" ht="14.5">
      <c r="A749" s="2" t="s">
        <v>1688</v>
      </c>
      <c r="B749" s="3">
        <v>42313</v>
      </c>
      <c r="C749" s="2" t="s">
        <v>1441</v>
      </c>
      <c r="D749" s="2" t="s">
        <v>1095</v>
      </c>
      <c r="E749" s="2" t="s">
        <v>48</v>
      </c>
      <c r="F749" s="2" t="s">
        <v>49</v>
      </c>
      <c r="G749" s="2" t="s">
        <v>28</v>
      </c>
      <c r="H749" s="2" t="s">
        <v>50</v>
      </c>
      <c r="I749" s="2" t="s">
        <v>60</v>
      </c>
      <c r="J749" s="2" t="s">
        <v>35</v>
      </c>
      <c r="K749" s="2" t="s">
        <v>36</v>
      </c>
      <c r="L749" s="2" t="s">
        <v>33</v>
      </c>
      <c r="M749" s="3">
        <v>42321</v>
      </c>
      <c r="N749" s="4">
        <v>3.8170000000000006</v>
      </c>
      <c r="O749" s="4">
        <v>7.3479999999999999</v>
      </c>
      <c r="P749" s="5">
        <f t="shared" si="55"/>
        <v>0.92507204610950977</v>
      </c>
      <c r="Q749" s="5">
        <v>0.08</v>
      </c>
      <c r="R749" s="6">
        <f t="shared" si="56"/>
        <v>7.9358400000000007</v>
      </c>
      <c r="S749" s="7">
        <v>14</v>
      </c>
      <c r="T749" s="8">
        <f t="shared" si="57"/>
        <v>111.10176000000001</v>
      </c>
      <c r="U749" s="5">
        <v>6.9999999999999993E-2</v>
      </c>
      <c r="V749" s="9">
        <f t="shared" si="58"/>
        <v>7.7771232000000001</v>
      </c>
      <c r="W749" s="4">
        <v>1.55</v>
      </c>
      <c r="X749" s="4">
        <f t="shared" si="59"/>
        <v>104.8746368</v>
      </c>
      <c r="Y749" s="58"/>
      <c r="AA749" t="b">
        <f>AND('Sales Filter'!H749= "BOBBY CHAVEZ", YEAR('Sales Filter'!B749 ) = 2015)</f>
        <v>0</v>
      </c>
    </row>
    <row r="750" spans="1:27" ht="14.5">
      <c r="A750" s="2" t="s">
        <v>1689</v>
      </c>
      <c r="B750" s="3">
        <v>42316</v>
      </c>
      <c r="C750" s="2" t="s">
        <v>715</v>
      </c>
      <c r="D750" s="2" t="s">
        <v>716</v>
      </c>
      <c r="E750" s="2" t="s">
        <v>27</v>
      </c>
      <c r="F750" s="2" t="s">
        <v>27</v>
      </c>
      <c r="G750" s="2" t="s">
        <v>28</v>
      </c>
      <c r="H750" s="2" t="s">
        <v>84</v>
      </c>
      <c r="I750" s="2" t="s">
        <v>42</v>
      </c>
      <c r="J750" s="2" t="s">
        <v>35</v>
      </c>
      <c r="K750" s="2" t="s">
        <v>36</v>
      </c>
      <c r="L750" s="2" t="s">
        <v>33</v>
      </c>
      <c r="M750" s="3">
        <v>42327</v>
      </c>
      <c r="N750" s="4">
        <v>1.0230000000000001</v>
      </c>
      <c r="O750" s="4">
        <v>1.6280000000000001</v>
      </c>
      <c r="P750" s="5">
        <f t="shared" si="55"/>
        <v>0.59139784946236551</v>
      </c>
      <c r="Q750" s="5">
        <v>0.08</v>
      </c>
      <c r="R750" s="6">
        <f t="shared" si="56"/>
        <v>1.7582400000000002</v>
      </c>
      <c r="S750" s="7">
        <v>21</v>
      </c>
      <c r="T750" s="8">
        <f t="shared" si="57"/>
        <v>36.923040000000007</v>
      </c>
      <c r="U750" s="5">
        <v>0.01</v>
      </c>
      <c r="V750" s="9">
        <f t="shared" si="58"/>
        <v>0.36923040000000007</v>
      </c>
      <c r="W750" s="4">
        <v>0.75</v>
      </c>
      <c r="X750" s="4">
        <f t="shared" si="59"/>
        <v>37.303809600000008</v>
      </c>
      <c r="Y750" s="58"/>
      <c r="AA750" t="b">
        <f>AND('Sales Filter'!H750= "BOBBY CHAVEZ", YEAR('Sales Filter'!B750 ) = 2015)</f>
        <v>0</v>
      </c>
    </row>
    <row r="751" spans="1:27" ht="14.5">
      <c r="A751" s="2" t="s">
        <v>1690</v>
      </c>
      <c r="B751" s="3">
        <v>42316</v>
      </c>
      <c r="C751" s="2" t="s">
        <v>1443</v>
      </c>
      <c r="D751" s="2" t="s">
        <v>1444</v>
      </c>
      <c r="E751" s="2" t="s">
        <v>27</v>
      </c>
      <c r="F751" s="2" t="s">
        <v>27</v>
      </c>
      <c r="G751" s="2" t="s">
        <v>28</v>
      </c>
      <c r="H751" s="2" t="s">
        <v>29</v>
      </c>
      <c r="I751" s="2" t="s">
        <v>30</v>
      </c>
      <c r="J751" s="2" t="s">
        <v>35</v>
      </c>
      <c r="K751" s="2" t="s">
        <v>54</v>
      </c>
      <c r="L751" s="2" t="s">
        <v>33</v>
      </c>
      <c r="M751" s="3">
        <v>42323</v>
      </c>
      <c r="N751" s="4">
        <v>4.4330000000000007</v>
      </c>
      <c r="O751" s="4">
        <v>10.318000000000001</v>
      </c>
      <c r="P751" s="5">
        <f t="shared" si="55"/>
        <v>1.3275434243176178</v>
      </c>
      <c r="Q751" s="5">
        <v>0.08</v>
      </c>
      <c r="R751" s="6">
        <f t="shared" si="56"/>
        <v>11.143440000000002</v>
      </c>
      <c r="S751" s="7">
        <v>26</v>
      </c>
      <c r="T751" s="8">
        <f t="shared" si="57"/>
        <v>289.72944000000007</v>
      </c>
      <c r="U751" s="5">
        <v>6.0000000000000005E-2</v>
      </c>
      <c r="V751" s="9">
        <f t="shared" si="58"/>
        <v>17.383766400000006</v>
      </c>
      <c r="W751" s="4">
        <v>7.33</v>
      </c>
      <c r="X751" s="4">
        <f t="shared" si="59"/>
        <v>279.67567360000004</v>
      </c>
      <c r="Y751" s="58"/>
      <c r="AA751" t="b">
        <f>AND('Sales Filter'!H751= "BOBBY CHAVEZ", YEAR('Sales Filter'!B751 ) = 2015)</f>
        <v>0</v>
      </c>
    </row>
    <row r="752" spans="1:27" ht="14.5">
      <c r="A752" s="2" t="s">
        <v>1691</v>
      </c>
      <c r="B752" s="3">
        <v>42317</v>
      </c>
      <c r="C752" s="2" t="s">
        <v>169</v>
      </c>
      <c r="D752" s="2" t="s">
        <v>170</v>
      </c>
      <c r="E752" s="2" t="s">
        <v>27</v>
      </c>
      <c r="F752" s="2" t="s">
        <v>27</v>
      </c>
      <c r="G752" s="2" t="s">
        <v>79</v>
      </c>
      <c r="H752" s="2" t="s">
        <v>84</v>
      </c>
      <c r="I752" s="2" t="s">
        <v>117</v>
      </c>
      <c r="J752" s="2" t="s">
        <v>35</v>
      </c>
      <c r="K752" s="2" t="s">
        <v>54</v>
      </c>
      <c r="L752" s="2" t="s">
        <v>33</v>
      </c>
      <c r="M752" s="3">
        <v>42326</v>
      </c>
      <c r="N752" s="4">
        <v>1.7490000000000003</v>
      </c>
      <c r="O752" s="4">
        <v>2.871</v>
      </c>
      <c r="P752" s="5">
        <f t="shared" si="55"/>
        <v>0.64150943396226379</v>
      </c>
      <c r="Q752" s="5">
        <v>0.08</v>
      </c>
      <c r="R752" s="6">
        <f t="shared" si="56"/>
        <v>3.1006800000000001</v>
      </c>
      <c r="S752" s="7">
        <v>42</v>
      </c>
      <c r="T752" s="8">
        <f t="shared" si="57"/>
        <v>130.22856000000002</v>
      </c>
      <c r="U752" s="5">
        <v>0.04</v>
      </c>
      <c r="V752" s="9">
        <f t="shared" si="58"/>
        <v>5.2091424000000011</v>
      </c>
      <c r="W752" s="4">
        <v>0.55000000000000004</v>
      </c>
      <c r="X752" s="4">
        <f t="shared" si="59"/>
        <v>125.56941760000001</v>
      </c>
      <c r="Y752" s="58"/>
      <c r="AA752" t="b">
        <f>AND('Sales Filter'!H752= "BOBBY CHAVEZ", YEAR('Sales Filter'!B752 ) = 2015)</f>
        <v>0</v>
      </c>
    </row>
    <row r="753" spans="1:27" ht="14.5">
      <c r="A753" s="2" t="s">
        <v>1692</v>
      </c>
      <c r="B753" s="3">
        <v>42318</v>
      </c>
      <c r="C753" s="2" t="s">
        <v>165</v>
      </c>
      <c r="D753" s="2" t="s">
        <v>166</v>
      </c>
      <c r="E753" s="2" t="s">
        <v>48</v>
      </c>
      <c r="F753" s="2" t="s">
        <v>49</v>
      </c>
      <c r="G753" s="2" t="s">
        <v>40</v>
      </c>
      <c r="H753" s="2" t="s">
        <v>50</v>
      </c>
      <c r="I753" s="2" t="s">
        <v>51</v>
      </c>
      <c r="J753" s="2" t="s">
        <v>35</v>
      </c>
      <c r="K753" s="2" t="s">
        <v>32</v>
      </c>
      <c r="L753" s="2" t="s">
        <v>33</v>
      </c>
      <c r="M753" s="3">
        <v>42327</v>
      </c>
      <c r="N753" s="4">
        <v>4.6090000000000009</v>
      </c>
      <c r="O753" s="4">
        <v>11.253000000000002</v>
      </c>
      <c r="P753" s="5">
        <f t="shared" si="55"/>
        <v>1.4415274463007159</v>
      </c>
      <c r="Q753" s="5">
        <v>0.08</v>
      </c>
      <c r="R753" s="6">
        <f t="shared" si="56"/>
        <v>12.153240000000002</v>
      </c>
      <c r="S753" s="7">
        <v>48</v>
      </c>
      <c r="T753" s="8">
        <f t="shared" si="57"/>
        <v>583.35552000000007</v>
      </c>
      <c r="U753" s="5">
        <v>0.09</v>
      </c>
      <c r="V753" s="9">
        <f t="shared" si="58"/>
        <v>52.501996800000008</v>
      </c>
      <c r="W753" s="4">
        <v>4.7299999999999995</v>
      </c>
      <c r="X753" s="4">
        <f t="shared" si="59"/>
        <v>535.58352320000006</v>
      </c>
      <c r="Y753" s="58"/>
      <c r="AA753" t="b">
        <f>AND('Sales Filter'!H753= "BOBBY CHAVEZ", YEAR('Sales Filter'!B753 ) = 2015)</f>
        <v>0</v>
      </c>
    </row>
    <row r="754" spans="1:27" ht="14.5">
      <c r="A754" s="2" t="s">
        <v>1693</v>
      </c>
      <c r="B754" s="3">
        <v>42321</v>
      </c>
      <c r="C754" s="2" t="s">
        <v>1694</v>
      </c>
      <c r="D754" s="2" t="s">
        <v>1695</v>
      </c>
      <c r="E754" s="2" t="s">
        <v>48</v>
      </c>
      <c r="F754" s="2" t="s">
        <v>49</v>
      </c>
      <c r="G754" s="2" t="s">
        <v>28</v>
      </c>
      <c r="H754" s="2" t="s">
        <v>70</v>
      </c>
      <c r="I754" s="2" t="s">
        <v>42</v>
      </c>
      <c r="J754" s="2" t="s">
        <v>35</v>
      </c>
      <c r="K754" s="2" t="s">
        <v>36</v>
      </c>
      <c r="L754" s="2" t="s">
        <v>33</v>
      </c>
      <c r="M754" s="3">
        <v>42337</v>
      </c>
      <c r="N754" s="4">
        <v>4.3450000000000006</v>
      </c>
      <c r="O754" s="4">
        <v>6.6880000000000006</v>
      </c>
      <c r="P754" s="5">
        <f t="shared" si="55"/>
        <v>0.5392405063291138</v>
      </c>
      <c r="Q754" s="5">
        <v>0.08</v>
      </c>
      <c r="R754" s="6">
        <f t="shared" si="56"/>
        <v>7.223040000000001</v>
      </c>
      <c r="S754" s="7">
        <v>43</v>
      </c>
      <c r="T754" s="8">
        <f t="shared" si="57"/>
        <v>310.59072000000003</v>
      </c>
      <c r="U754" s="5">
        <v>0.04</v>
      </c>
      <c r="V754" s="9">
        <f t="shared" si="58"/>
        <v>12.423628800000001</v>
      </c>
      <c r="W754" s="4">
        <v>1.87</v>
      </c>
      <c r="X754" s="4">
        <f t="shared" si="59"/>
        <v>300.03709120000002</v>
      </c>
      <c r="Y754" s="58"/>
      <c r="AA754" t="b">
        <f>AND('Sales Filter'!H754= "BOBBY CHAVEZ", YEAR('Sales Filter'!B754 ) = 2015)</f>
        <v>0</v>
      </c>
    </row>
    <row r="755" spans="1:27" ht="14.5">
      <c r="A755" s="2" t="s">
        <v>1696</v>
      </c>
      <c r="B755" s="3">
        <v>42322</v>
      </c>
      <c r="C755" s="2" t="s">
        <v>373</v>
      </c>
      <c r="D755" s="2" t="s">
        <v>374</v>
      </c>
      <c r="E755" s="2" t="s">
        <v>27</v>
      </c>
      <c r="F755" s="2" t="s">
        <v>27</v>
      </c>
      <c r="G755" s="2" t="s">
        <v>58</v>
      </c>
      <c r="H755" s="2" t="s">
        <v>29</v>
      </c>
      <c r="I755" s="2" t="s">
        <v>60</v>
      </c>
      <c r="J755" s="2" t="s">
        <v>35</v>
      </c>
      <c r="K755" s="2" t="s">
        <v>36</v>
      </c>
      <c r="L755" s="2" t="s">
        <v>33</v>
      </c>
      <c r="M755" s="3">
        <v>42330</v>
      </c>
      <c r="N755" s="4">
        <v>4.2679999999999998</v>
      </c>
      <c r="O755" s="4">
        <v>7.117</v>
      </c>
      <c r="P755" s="5">
        <f t="shared" si="55"/>
        <v>0.66752577319587636</v>
      </c>
      <c r="Q755" s="5">
        <v>0.08</v>
      </c>
      <c r="R755" s="6">
        <f t="shared" si="56"/>
        <v>7.6863600000000005</v>
      </c>
      <c r="S755" s="7">
        <v>24</v>
      </c>
      <c r="T755" s="8">
        <f t="shared" si="57"/>
        <v>184.47264000000001</v>
      </c>
      <c r="U755" s="5">
        <v>0.05</v>
      </c>
      <c r="V755" s="9">
        <f t="shared" si="58"/>
        <v>9.2236320000000003</v>
      </c>
      <c r="W755" s="4">
        <v>1.27</v>
      </c>
      <c r="X755" s="4">
        <f t="shared" si="59"/>
        <v>176.51900800000001</v>
      </c>
      <c r="Y755" s="58"/>
      <c r="AA755" t="b">
        <f>AND('Sales Filter'!H755= "BOBBY CHAVEZ", YEAR('Sales Filter'!B755 ) = 2015)</f>
        <v>0</v>
      </c>
    </row>
    <row r="756" spans="1:27" ht="14.5">
      <c r="A756" s="2" t="s">
        <v>1697</v>
      </c>
      <c r="B756" s="3">
        <v>42323</v>
      </c>
      <c r="C756" s="2" t="s">
        <v>1698</v>
      </c>
      <c r="D756" s="2" t="s">
        <v>1699</v>
      </c>
      <c r="E756" s="2" t="s">
        <v>27</v>
      </c>
      <c r="F756" s="2" t="s">
        <v>27</v>
      </c>
      <c r="G756" s="2" t="s">
        <v>40</v>
      </c>
      <c r="H756" s="2" t="s">
        <v>41</v>
      </c>
      <c r="I756" s="2" t="s">
        <v>60</v>
      </c>
      <c r="J756" s="2" t="s">
        <v>35</v>
      </c>
      <c r="K756" s="2" t="s">
        <v>32</v>
      </c>
      <c r="L756" s="2" t="s">
        <v>33</v>
      </c>
      <c r="M756" s="3">
        <v>42332</v>
      </c>
      <c r="N756" s="4">
        <v>4.6090000000000009</v>
      </c>
      <c r="O756" s="4">
        <v>11.253000000000002</v>
      </c>
      <c r="P756" s="5">
        <f t="shared" si="55"/>
        <v>1.4415274463007159</v>
      </c>
      <c r="Q756" s="5">
        <v>0.08</v>
      </c>
      <c r="R756" s="6">
        <f t="shared" si="56"/>
        <v>12.153240000000002</v>
      </c>
      <c r="S756" s="7">
        <v>18</v>
      </c>
      <c r="T756" s="8">
        <f t="shared" si="57"/>
        <v>218.75832000000003</v>
      </c>
      <c r="U756" s="5">
        <v>0.03</v>
      </c>
      <c r="V756" s="9">
        <f t="shared" si="58"/>
        <v>6.562749600000001</v>
      </c>
      <c r="W756" s="4">
        <v>4.7299999999999995</v>
      </c>
      <c r="X756" s="4">
        <f t="shared" si="59"/>
        <v>216.92557040000003</v>
      </c>
      <c r="Y756" s="58"/>
      <c r="AA756" t="b">
        <f>AND('Sales Filter'!H756= "BOBBY CHAVEZ", YEAR('Sales Filter'!B756 ) = 2015)</f>
        <v>0</v>
      </c>
    </row>
    <row r="757" spans="1:27" ht="14.5">
      <c r="A757" s="2" t="s">
        <v>1700</v>
      </c>
      <c r="B757" s="3">
        <v>42323</v>
      </c>
      <c r="C757" s="2" t="s">
        <v>1677</v>
      </c>
      <c r="D757" s="2" t="s">
        <v>1678</v>
      </c>
      <c r="E757" s="2" t="s">
        <v>27</v>
      </c>
      <c r="F757" s="2" t="s">
        <v>27</v>
      </c>
      <c r="G757" s="2" t="s">
        <v>40</v>
      </c>
      <c r="H757" s="2" t="s">
        <v>112</v>
      </c>
      <c r="I757" s="2" t="s">
        <v>42</v>
      </c>
      <c r="J757" s="2" t="s">
        <v>35</v>
      </c>
      <c r="K757" s="2" t="s">
        <v>54</v>
      </c>
      <c r="L757" s="2" t="s">
        <v>33</v>
      </c>
      <c r="M757" s="3">
        <v>42337</v>
      </c>
      <c r="N757" s="4">
        <v>4.9060000000000006</v>
      </c>
      <c r="O757" s="4">
        <v>11.979000000000001</v>
      </c>
      <c r="P757" s="5">
        <f t="shared" si="55"/>
        <v>1.4417040358744393</v>
      </c>
      <c r="Q757" s="5">
        <v>0.08</v>
      </c>
      <c r="R757" s="6">
        <f t="shared" si="56"/>
        <v>12.937320000000001</v>
      </c>
      <c r="S757" s="7">
        <v>12</v>
      </c>
      <c r="T757" s="8">
        <f t="shared" si="57"/>
        <v>155.24784000000002</v>
      </c>
      <c r="U757" s="5">
        <v>0.11</v>
      </c>
      <c r="V757" s="9">
        <f t="shared" si="58"/>
        <v>17.077262400000002</v>
      </c>
      <c r="W757" s="4">
        <v>4.55</v>
      </c>
      <c r="X757" s="4">
        <f t="shared" si="59"/>
        <v>142.72057760000004</v>
      </c>
      <c r="Y757" s="58"/>
      <c r="AA757" t="b">
        <f>AND('Sales Filter'!H757= "BOBBY CHAVEZ", YEAR('Sales Filter'!B757 ) = 2015)</f>
        <v>0</v>
      </c>
    </row>
    <row r="758" spans="1:27" ht="14.5">
      <c r="A758" s="2" t="s">
        <v>1701</v>
      </c>
      <c r="B758" s="3">
        <v>42326</v>
      </c>
      <c r="C758" s="2" t="s">
        <v>1578</v>
      </c>
      <c r="D758" s="2" t="s">
        <v>1579</v>
      </c>
      <c r="E758" s="2" t="s">
        <v>27</v>
      </c>
      <c r="F758" s="2" t="s">
        <v>27</v>
      </c>
      <c r="G758" s="2" t="s">
        <v>79</v>
      </c>
      <c r="H758" s="2" t="s">
        <v>103</v>
      </c>
      <c r="I758" s="2" t="s">
        <v>117</v>
      </c>
      <c r="J758" s="2" t="s">
        <v>35</v>
      </c>
      <c r="K758" s="2" t="s">
        <v>54</v>
      </c>
      <c r="L758" s="2" t="s">
        <v>33</v>
      </c>
      <c r="M758" s="3">
        <v>42335</v>
      </c>
      <c r="N758" s="4">
        <v>2.1339999999999999</v>
      </c>
      <c r="O758" s="4">
        <v>3.3880000000000003</v>
      </c>
      <c r="P758" s="5">
        <f t="shared" si="55"/>
        <v>0.58762886597938169</v>
      </c>
      <c r="Q758" s="5">
        <v>0.08</v>
      </c>
      <c r="R758" s="6">
        <f t="shared" si="56"/>
        <v>3.6590400000000005</v>
      </c>
      <c r="S758" s="7">
        <v>13</v>
      </c>
      <c r="T758" s="8">
        <f t="shared" si="57"/>
        <v>47.567520000000009</v>
      </c>
      <c r="U758" s="5">
        <v>9.9999999999999992E-2</v>
      </c>
      <c r="V758" s="9">
        <f t="shared" si="58"/>
        <v>4.7567520000000005</v>
      </c>
      <c r="W758" s="4">
        <v>1.04</v>
      </c>
      <c r="X758" s="4">
        <f t="shared" si="59"/>
        <v>43.850768000000009</v>
      </c>
      <c r="Y758" s="58"/>
      <c r="AA758" t="b">
        <f>AND('Sales Filter'!H758= "BOBBY CHAVEZ", YEAR('Sales Filter'!B758 ) = 2015)</f>
        <v>0</v>
      </c>
    </row>
    <row r="759" spans="1:27" ht="14.5">
      <c r="A759" s="2" t="s">
        <v>1702</v>
      </c>
      <c r="B759" s="3">
        <v>42328</v>
      </c>
      <c r="C759" s="2" t="s">
        <v>1271</v>
      </c>
      <c r="D759" s="2" t="s">
        <v>1272</v>
      </c>
      <c r="E759" s="2" t="s">
        <v>27</v>
      </c>
      <c r="F759" s="2" t="s">
        <v>27</v>
      </c>
      <c r="G759" s="2" t="s">
        <v>28</v>
      </c>
      <c r="H759" s="2" t="s">
        <v>29</v>
      </c>
      <c r="I759" s="2" t="s">
        <v>30</v>
      </c>
      <c r="J759" s="2" t="s">
        <v>35</v>
      </c>
      <c r="K759" s="2" t="s">
        <v>36</v>
      </c>
      <c r="L759" s="2" t="s">
        <v>33</v>
      </c>
      <c r="M759" s="3">
        <v>42336</v>
      </c>
      <c r="N759" s="4">
        <v>1.6830000000000003</v>
      </c>
      <c r="O759" s="4">
        <v>3.0579999999999998</v>
      </c>
      <c r="P759" s="5">
        <f t="shared" si="55"/>
        <v>0.81699346405228723</v>
      </c>
      <c r="Q759" s="5">
        <v>0.08</v>
      </c>
      <c r="R759" s="6">
        <f t="shared" si="56"/>
        <v>3.3026400000000002</v>
      </c>
      <c r="S759" s="7">
        <v>23</v>
      </c>
      <c r="T759" s="8">
        <f t="shared" si="57"/>
        <v>75.960720000000009</v>
      </c>
      <c r="U759" s="5">
        <v>6.9999999999999993E-2</v>
      </c>
      <c r="V759" s="9">
        <f t="shared" si="58"/>
        <v>5.3172503999999998</v>
      </c>
      <c r="W759" s="4">
        <v>1.3900000000000001</v>
      </c>
      <c r="X759" s="4">
        <f t="shared" si="59"/>
        <v>72.033469600000004</v>
      </c>
      <c r="Y759" s="58"/>
      <c r="AA759" t="b">
        <f>AND('Sales Filter'!H759= "BOBBY CHAVEZ", YEAR('Sales Filter'!B759 ) = 2015)</f>
        <v>0</v>
      </c>
    </row>
    <row r="760" spans="1:27" ht="14.5">
      <c r="A760" s="2" t="s">
        <v>1703</v>
      </c>
      <c r="B760" s="3">
        <v>42330</v>
      </c>
      <c r="C760" s="2" t="s">
        <v>764</v>
      </c>
      <c r="D760" s="2" t="s">
        <v>765</v>
      </c>
      <c r="E760" s="2" t="s">
        <v>48</v>
      </c>
      <c r="F760" s="2" t="s">
        <v>49</v>
      </c>
      <c r="G760" s="2" t="s">
        <v>40</v>
      </c>
      <c r="H760" s="2" t="s">
        <v>70</v>
      </c>
      <c r="I760" s="2" t="s">
        <v>42</v>
      </c>
      <c r="J760" s="2" t="s">
        <v>31</v>
      </c>
      <c r="K760" s="2" t="s">
        <v>54</v>
      </c>
      <c r="L760" s="2" t="s">
        <v>33</v>
      </c>
      <c r="M760" s="3">
        <v>42337</v>
      </c>
      <c r="N760" s="4">
        <v>43.604000000000006</v>
      </c>
      <c r="O760" s="4">
        <v>167.72800000000001</v>
      </c>
      <c r="P760" s="5">
        <f t="shared" si="55"/>
        <v>2.8466195761856703</v>
      </c>
      <c r="Q760" s="5">
        <v>0.08</v>
      </c>
      <c r="R760" s="6">
        <f t="shared" si="56"/>
        <v>181.14624000000003</v>
      </c>
      <c r="S760" s="7">
        <v>19</v>
      </c>
      <c r="T760" s="8">
        <f t="shared" si="57"/>
        <v>3441.7785600000007</v>
      </c>
      <c r="U760" s="5">
        <v>0.05</v>
      </c>
      <c r="V760" s="9">
        <f t="shared" si="58"/>
        <v>172.08892800000004</v>
      </c>
      <c r="W760" s="4">
        <v>6.55</v>
      </c>
      <c r="X760" s="4">
        <f t="shared" si="59"/>
        <v>3276.2396320000007</v>
      </c>
      <c r="Y760" s="58"/>
      <c r="AA760" t="b">
        <f>AND('Sales Filter'!H760= "BOBBY CHAVEZ", YEAR('Sales Filter'!B760 ) = 2015)</f>
        <v>0</v>
      </c>
    </row>
    <row r="761" spans="1:27" ht="14.5">
      <c r="A761" s="2" t="s">
        <v>1704</v>
      </c>
      <c r="B761" s="3">
        <v>42334</v>
      </c>
      <c r="C761" s="2" t="s">
        <v>1705</v>
      </c>
      <c r="D761" s="2" t="s">
        <v>1706</v>
      </c>
      <c r="E761" s="2" t="s">
        <v>27</v>
      </c>
      <c r="F761" s="2" t="s">
        <v>27</v>
      </c>
      <c r="G761" s="2" t="s">
        <v>40</v>
      </c>
      <c r="H761" s="2" t="s">
        <v>242</v>
      </c>
      <c r="I761" s="2" t="s">
        <v>60</v>
      </c>
      <c r="J761" s="2" t="s">
        <v>35</v>
      </c>
      <c r="K761" s="2" t="s">
        <v>36</v>
      </c>
      <c r="L761" s="2" t="s">
        <v>33</v>
      </c>
      <c r="M761" s="3">
        <v>42343</v>
      </c>
      <c r="N761" s="4">
        <v>4.2679999999999998</v>
      </c>
      <c r="O761" s="4">
        <v>7.117</v>
      </c>
      <c r="P761" s="5">
        <f t="shared" si="55"/>
        <v>0.66752577319587636</v>
      </c>
      <c r="Q761" s="5">
        <v>0.08</v>
      </c>
      <c r="R761" s="6">
        <f t="shared" si="56"/>
        <v>7.6863600000000005</v>
      </c>
      <c r="S761" s="7">
        <v>18</v>
      </c>
      <c r="T761" s="8">
        <f t="shared" si="57"/>
        <v>138.35448000000002</v>
      </c>
      <c r="U761" s="5">
        <v>0.02</v>
      </c>
      <c r="V761" s="9">
        <f t="shared" si="58"/>
        <v>2.7670896000000007</v>
      </c>
      <c r="W761" s="4">
        <v>1.27</v>
      </c>
      <c r="X761" s="4">
        <f t="shared" si="59"/>
        <v>136.85739040000004</v>
      </c>
      <c r="Y761" s="58"/>
      <c r="AA761" t="b">
        <f>AND('Sales Filter'!H761= "BOBBY CHAVEZ", YEAR('Sales Filter'!B761 ) = 2015)</f>
        <v>1</v>
      </c>
    </row>
    <row r="762" spans="1:27" ht="14.5">
      <c r="A762" s="2" t="s">
        <v>1707</v>
      </c>
      <c r="B762" s="3">
        <v>42334</v>
      </c>
      <c r="C762" s="2" t="s">
        <v>1346</v>
      </c>
      <c r="D762" s="2" t="s">
        <v>1347</v>
      </c>
      <c r="E762" s="2" t="s">
        <v>27</v>
      </c>
      <c r="F762" s="2" t="s">
        <v>27</v>
      </c>
      <c r="G762" s="2" t="s">
        <v>28</v>
      </c>
      <c r="H762" s="2" t="s">
        <v>59</v>
      </c>
      <c r="I762" s="2" t="s">
        <v>60</v>
      </c>
      <c r="J762" s="2" t="s">
        <v>35</v>
      </c>
      <c r="K762" s="2" t="s">
        <v>36</v>
      </c>
      <c r="L762" s="2" t="s">
        <v>33</v>
      </c>
      <c r="M762" s="3">
        <v>42344</v>
      </c>
      <c r="N762" s="4">
        <v>2.8490000000000002</v>
      </c>
      <c r="O762" s="4">
        <v>4.3780000000000001</v>
      </c>
      <c r="P762" s="5">
        <f t="shared" si="55"/>
        <v>0.53667953667953661</v>
      </c>
      <c r="Q762" s="5">
        <v>0.08</v>
      </c>
      <c r="R762" s="6">
        <f t="shared" si="56"/>
        <v>4.7282400000000004</v>
      </c>
      <c r="S762" s="7">
        <v>13</v>
      </c>
      <c r="T762" s="8">
        <f t="shared" si="57"/>
        <v>61.467120000000008</v>
      </c>
      <c r="U762" s="5">
        <v>0.08</v>
      </c>
      <c r="V762" s="9">
        <f t="shared" si="58"/>
        <v>4.9173696000000007</v>
      </c>
      <c r="W762" s="4">
        <v>3.02</v>
      </c>
      <c r="X762" s="4">
        <f t="shared" si="59"/>
        <v>59.569750400000011</v>
      </c>
      <c r="Y762" s="58"/>
      <c r="AA762" t="b">
        <f>AND('Sales Filter'!H762= "BOBBY CHAVEZ", YEAR('Sales Filter'!B762 ) = 2015)</f>
        <v>0</v>
      </c>
    </row>
    <row r="763" spans="1:27" ht="14.5">
      <c r="A763" s="2" t="s">
        <v>1708</v>
      </c>
      <c r="B763" s="3">
        <v>42336</v>
      </c>
      <c r="C763" s="2" t="s">
        <v>662</v>
      </c>
      <c r="D763" s="2" t="s">
        <v>663</v>
      </c>
      <c r="E763" s="2" t="s">
        <v>48</v>
      </c>
      <c r="F763" s="2" t="s">
        <v>49</v>
      </c>
      <c r="G763" s="2" t="s">
        <v>28</v>
      </c>
      <c r="H763" s="2" t="s">
        <v>70</v>
      </c>
      <c r="I763" s="2" t="s">
        <v>117</v>
      </c>
      <c r="J763" s="2" t="s">
        <v>35</v>
      </c>
      <c r="K763" s="2" t="s">
        <v>54</v>
      </c>
      <c r="L763" s="2" t="s">
        <v>33</v>
      </c>
      <c r="M763" s="3">
        <v>42344</v>
      </c>
      <c r="N763" s="4">
        <v>39.622000000000007</v>
      </c>
      <c r="O763" s="4">
        <v>63.910000000000004</v>
      </c>
      <c r="P763" s="5">
        <f t="shared" si="55"/>
        <v>0.6129927817878954</v>
      </c>
      <c r="Q763" s="5">
        <v>0.08</v>
      </c>
      <c r="R763" s="6">
        <f t="shared" si="56"/>
        <v>69.022800000000004</v>
      </c>
      <c r="S763" s="7">
        <v>29</v>
      </c>
      <c r="T763" s="8">
        <f t="shared" si="57"/>
        <v>2001.6612</v>
      </c>
      <c r="U763" s="5">
        <v>0.08</v>
      </c>
      <c r="V763" s="9">
        <f t="shared" si="58"/>
        <v>160.13289600000002</v>
      </c>
      <c r="W763" s="4">
        <v>1.54</v>
      </c>
      <c r="X763" s="4">
        <f t="shared" si="59"/>
        <v>1843.0683039999999</v>
      </c>
      <c r="Y763" s="58"/>
      <c r="AA763" t="b">
        <f>AND('Sales Filter'!H763= "BOBBY CHAVEZ", YEAR('Sales Filter'!B763 ) = 2015)</f>
        <v>0</v>
      </c>
    </row>
    <row r="764" spans="1:27" ht="14.5">
      <c r="A764" s="2" t="s">
        <v>1709</v>
      </c>
      <c r="B764" s="3">
        <v>42336</v>
      </c>
      <c r="C764" s="2" t="s">
        <v>1710</v>
      </c>
      <c r="D764" s="2" t="s">
        <v>1711</v>
      </c>
      <c r="E764" s="2" t="s">
        <v>27</v>
      </c>
      <c r="F764" s="2" t="s">
        <v>27</v>
      </c>
      <c r="G764" s="2" t="s">
        <v>28</v>
      </c>
      <c r="H764" s="2" t="s">
        <v>59</v>
      </c>
      <c r="I764" s="2" t="s">
        <v>51</v>
      </c>
      <c r="J764" s="2" t="s">
        <v>35</v>
      </c>
      <c r="K764" s="2" t="s">
        <v>36</v>
      </c>
      <c r="L764" s="2" t="s">
        <v>33</v>
      </c>
      <c r="M764" s="3">
        <v>42344</v>
      </c>
      <c r="N764" s="4">
        <v>4.8070000000000004</v>
      </c>
      <c r="O764" s="4">
        <v>10.021000000000001</v>
      </c>
      <c r="P764" s="5">
        <f t="shared" si="55"/>
        <v>1.0846681922196797</v>
      </c>
      <c r="Q764" s="5">
        <v>0.08</v>
      </c>
      <c r="R764" s="6">
        <f t="shared" si="56"/>
        <v>10.822680000000002</v>
      </c>
      <c r="S764" s="7">
        <v>32</v>
      </c>
      <c r="T764" s="8">
        <f t="shared" si="57"/>
        <v>346.32576000000006</v>
      </c>
      <c r="U764" s="5">
        <v>0.04</v>
      </c>
      <c r="V764" s="9">
        <f t="shared" si="58"/>
        <v>13.853030400000003</v>
      </c>
      <c r="W764" s="4">
        <v>2.2999999999999998</v>
      </c>
      <c r="X764" s="4">
        <f t="shared" si="59"/>
        <v>334.77272960000005</v>
      </c>
      <c r="Y764" s="58"/>
      <c r="AA764" t="b">
        <f>AND('Sales Filter'!H764= "BOBBY CHAVEZ", YEAR('Sales Filter'!B764 ) = 2015)</f>
        <v>0</v>
      </c>
    </row>
    <row r="765" spans="1:27" ht="14.5">
      <c r="A765" s="2" t="s">
        <v>1712</v>
      </c>
      <c r="B765" s="3">
        <v>42340</v>
      </c>
      <c r="C765" s="2" t="s">
        <v>995</v>
      </c>
      <c r="D765" s="2" t="s">
        <v>996</v>
      </c>
      <c r="E765" s="2" t="s">
        <v>27</v>
      </c>
      <c r="F765" s="2" t="s">
        <v>27</v>
      </c>
      <c r="G765" s="2" t="s">
        <v>40</v>
      </c>
      <c r="H765" s="2" t="s">
        <v>41</v>
      </c>
      <c r="I765" s="2" t="s">
        <v>117</v>
      </c>
      <c r="J765" s="2" t="s">
        <v>35</v>
      </c>
      <c r="K765" s="2" t="s">
        <v>54</v>
      </c>
      <c r="L765" s="2" t="s">
        <v>33</v>
      </c>
      <c r="M765" s="3">
        <v>42348</v>
      </c>
      <c r="N765" s="4">
        <v>2.0240000000000005</v>
      </c>
      <c r="O765" s="4">
        <v>3.1680000000000001</v>
      </c>
      <c r="P765" s="5">
        <f t="shared" si="55"/>
        <v>0.56521739130434756</v>
      </c>
      <c r="Q765" s="5">
        <v>0.08</v>
      </c>
      <c r="R765" s="6">
        <f t="shared" si="56"/>
        <v>3.4214400000000005</v>
      </c>
      <c r="S765" s="7">
        <v>30</v>
      </c>
      <c r="T765" s="8">
        <f t="shared" si="57"/>
        <v>102.64320000000001</v>
      </c>
      <c r="U765" s="5">
        <v>0.11</v>
      </c>
      <c r="V765" s="9">
        <f t="shared" si="58"/>
        <v>11.290752000000001</v>
      </c>
      <c r="W765" s="4">
        <v>1.04</v>
      </c>
      <c r="X765" s="4">
        <f t="shared" si="59"/>
        <v>92.392448000000016</v>
      </c>
      <c r="Y765" s="58"/>
      <c r="AA765" t="b">
        <f>AND('Sales Filter'!H765= "BOBBY CHAVEZ", YEAR('Sales Filter'!B765 ) = 2015)</f>
        <v>0</v>
      </c>
    </row>
    <row r="766" spans="1:27" ht="14.5">
      <c r="A766" s="2" t="s">
        <v>1713</v>
      </c>
      <c r="B766" s="3">
        <v>42342</v>
      </c>
      <c r="C766" s="2" t="s">
        <v>1388</v>
      </c>
      <c r="D766" s="2" t="s">
        <v>1389</v>
      </c>
      <c r="E766" s="2" t="s">
        <v>27</v>
      </c>
      <c r="F766" s="2" t="s">
        <v>27</v>
      </c>
      <c r="G766" s="2" t="s">
        <v>28</v>
      </c>
      <c r="H766" s="2" t="s">
        <v>89</v>
      </c>
      <c r="I766" s="2" t="s">
        <v>42</v>
      </c>
      <c r="J766" s="2" t="s">
        <v>35</v>
      </c>
      <c r="K766" s="2" t="s">
        <v>36</v>
      </c>
      <c r="L766" s="2" t="s">
        <v>33</v>
      </c>
      <c r="M766" s="3">
        <v>42351</v>
      </c>
      <c r="N766" s="4">
        <v>1.2869999999999999</v>
      </c>
      <c r="O766" s="4">
        <v>3.0579999999999998</v>
      </c>
      <c r="P766" s="5">
        <f t="shared" si="55"/>
        <v>1.3760683760683761</v>
      </c>
      <c r="Q766" s="5">
        <v>0.08</v>
      </c>
      <c r="R766" s="6">
        <f t="shared" si="56"/>
        <v>3.3026400000000002</v>
      </c>
      <c r="S766" s="7">
        <v>41</v>
      </c>
      <c r="T766" s="8">
        <f t="shared" si="57"/>
        <v>135.40824000000001</v>
      </c>
      <c r="U766" s="5">
        <v>6.0000000000000005E-2</v>
      </c>
      <c r="V766" s="9">
        <f t="shared" si="58"/>
        <v>8.1244944000000014</v>
      </c>
      <c r="W766" s="4">
        <v>1.25</v>
      </c>
      <c r="X766" s="4">
        <f t="shared" si="59"/>
        <v>128.5337456</v>
      </c>
      <c r="Y766" s="58"/>
      <c r="AA766" t="b">
        <f>AND('Sales Filter'!H766= "BOBBY CHAVEZ", YEAR('Sales Filter'!B766 ) = 2015)</f>
        <v>0</v>
      </c>
    </row>
    <row r="767" spans="1:27" ht="14.5">
      <c r="A767" s="2" t="s">
        <v>1714</v>
      </c>
      <c r="B767" s="3">
        <v>42342</v>
      </c>
      <c r="C767" s="2" t="s">
        <v>1715</v>
      </c>
      <c r="D767" s="2" t="s">
        <v>1716</v>
      </c>
      <c r="E767" s="2" t="s">
        <v>27</v>
      </c>
      <c r="F767" s="2" t="s">
        <v>27</v>
      </c>
      <c r="G767" s="2" t="s">
        <v>28</v>
      </c>
      <c r="H767" s="2" t="s">
        <v>233</v>
      </c>
      <c r="I767" s="2" t="s">
        <v>51</v>
      </c>
      <c r="J767" s="2" t="s">
        <v>35</v>
      </c>
      <c r="K767" s="2" t="s">
        <v>54</v>
      </c>
      <c r="L767" s="2" t="s">
        <v>33</v>
      </c>
      <c r="M767" s="3">
        <v>42350</v>
      </c>
      <c r="N767" s="4">
        <v>1.298</v>
      </c>
      <c r="O767" s="4">
        <v>2.0680000000000001</v>
      </c>
      <c r="P767" s="5">
        <f t="shared" si="55"/>
        <v>0.59322033898305082</v>
      </c>
      <c r="Q767" s="5">
        <v>0.08</v>
      </c>
      <c r="R767" s="6">
        <f t="shared" si="56"/>
        <v>2.2334400000000003</v>
      </c>
      <c r="S767" s="7">
        <v>22</v>
      </c>
      <c r="T767" s="8">
        <f t="shared" si="57"/>
        <v>49.135680000000008</v>
      </c>
      <c r="U767" s="5">
        <v>0.08</v>
      </c>
      <c r="V767" s="9">
        <f t="shared" si="58"/>
        <v>3.9308544000000007</v>
      </c>
      <c r="W767" s="4">
        <v>1.54</v>
      </c>
      <c r="X767" s="4">
        <f t="shared" si="59"/>
        <v>46.744825600000006</v>
      </c>
      <c r="Y767" s="58"/>
      <c r="AA767" t="b">
        <f>AND('Sales Filter'!H767= "BOBBY CHAVEZ", YEAR('Sales Filter'!B767 ) = 2015)</f>
        <v>0</v>
      </c>
    </row>
    <row r="768" spans="1:27" ht="14.5">
      <c r="A768" s="2" t="s">
        <v>1717</v>
      </c>
      <c r="B768" s="3">
        <v>42344</v>
      </c>
      <c r="C768" s="2" t="s">
        <v>563</v>
      </c>
      <c r="D768" s="2" t="s">
        <v>564</v>
      </c>
      <c r="E768" s="2" t="s">
        <v>27</v>
      </c>
      <c r="F768" s="2" t="s">
        <v>27</v>
      </c>
      <c r="G768" s="2" t="s">
        <v>28</v>
      </c>
      <c r="H768" s="2" t="s">
        <v>29</v>
      </c>
      <c r="I768" s="2" t="s">
        <v>42</v>
      </c>
      <c r="J768" s="2" t="s">
        <v>35</v>
      </c>
      <c r="K768" s="2" t="s">
        <v>36</v>
      </c>
      <c r="L768" s="2" t="s">
        <v>33</v>
      </c>
      <c r="M768" s="3">
        <v>42355</v>
      </c>
      <c r="N768" s="4">
        <v>1.7600000000000002</v>
      </c>
      <c r="O768" s="4">
        <v>2.8820000000000006</v>
      </c>
      <c r="P768" s="5">
        <f t="shared" si="55"/>
        <v>0.63750000000000007</v>
      </c>
      <c r="Q768" s="5">
        <v>0.08</v>
      </c>
      <c r="R768" s="6">
        <f t="shared" si="56"/>
        <v>3.1125600000000007</v>
      </c>
      <c r="S768" s="7">
        <v>28</v>
      </c>
      <c r="T768" s="8">
        <f t="shared" si="57"/>
        <v>87.151680000000013</v>
      </c>
      <c r="U768" s="5">
        <v>0.09</v>
      </c>
      <c r="V768" s="9">
        <f t="shared" si="58"/>
        <v>7.8436512000000009</v>
      </c>
      <c r="W768" s="4">
        <v>0.85000000000000009</v>
      </c>
      <c r="X768" s="4">
        <f t="shared" si="59"/>
        <v>80.158028800000011</v>
      </c>
      <c r="Y768" s="58"/>
      <c r="AA768" t="b">
        <f>AND('Sales Filter'!H768= "BOBBY CHAVEZ", YEAR('Sales Filter'!B768 ) = 2015)</f>
        <v>0</v>
      </c>
    </row>
    <row r="769" spans="1:27" ht="14.5">
      <c r="A769" s="2" t="s">
        <v>1718</v>
      </c>
      <c r="B769" s="3">
        <v>42345</v>
      </c>
      <c r="C769" s="2" t="s">
        <v>310</v>
      </c>
      <c r="D769" s="2" t="s">
        <v>311</v>
      </c>
      <c r="E769" s="2" t="s">
        <v>48</v>
      </c>
      <c r="F769" s="2" t="s">
        <v>49</v>
      </c>
      <c r="G769" s="2" t="s">
        <v>28</v>
      </c>
      <c r="H769" s="2" t="s">
        <v>50</v>
      </c>
      <c r="I769" s="2" t="s">
        <v>117</v>
      </c>
      <c r="J769" s="2" t="s">
        <v>35</v>
      </c>
      <c r="K769" s="2" t="s">
        <v>36</v>
      </c>
      <c r="L769" s="2" t="s">
        <v>33</v>
      </c>
      <c r="M769" s="3">
        <v>42352</v>
      </c>
      <c r="N769" s="4">
        <v>1.1990000000000003</v>
      </c>
      <c r="O769" s="4">
        <v>2.8600000000000003</v>
      </c>
      <c r="P769" s="5">
        <f t="shared" si="55"/>
        <v>1.3853211009174309</v>
      </c>
      <c r="Q769" s="5">
        <v>0.08</v>
      </c>
      <c r="R769" s="6">
        <f t="shared" si="56"/>
        <v>3.0888000000000004</v>
      </c>
      <c r="S769" s="7">
        <v>16</v>
      </c>
      <c r="T769" s="8">
        <f t="shared" si="57"/>
        <v>49.420800000000007</v>
      </c>
      <c r="U769" s="5">
        <v>0.09</v>
      </c>
      <c r="V769" s="9">
        <f t="shared" si="58"/>
        <v>4.4478720000000003</v>
      </c>
      <c r="W769" s="4">
        <v>2.4499999999999997</v>
      </c>
      <c r="X769" s="4">
        <f t="shared" si="59"/>
        <v>47.422928000000013</v>
      </c>
      <c r="Y769" s="58"/>
      <c r="AA769" t="b">
        <f>AND('Sales Filter'!H769= "BOBBY CHAVEZ", YEAR('Sales Filter'!B769 ) = 2015)</f>
        <v>0</v>
      </c>
    </row>
    <row r="770" spans="1:27" ht="14.5">
      <c r="A770" s="2" t="s">
        <v>1719</v>
      </c>
      <c r="B770" s="3">
        <v>42345</v>
      </c>
      <c r="C770" s="2" t="s">
        <v>207</v>
      </c>
      <c r="D770" s="2" t="s">
        <v>208</v>
      </c>
      <c r="E770" s="2" t="s">
        <v>48</v>
      </c>
      <c r="F770" s="2" t="s">
        <v>49</v>
      </c>
      <c r="G770" s="2" t="s">
        <v>79</v>
      </c>
      <c r="H770" s="2" t="s">
        <v>50</v>
      </c>
      <c r="I770" s="2" t="s">
        <v>30</v>
      </c>
      <c r="J770" s="2" t="s">
        <v>35</v>
      </c>
      <c r="K770" s="2" t="s">
        <v>36</v>
      </c>
      <c r="L770" s="2" t="s">
        <v>43</v>
      </c>
      <c r="M770" s="3">
        <v>42353</v>
      </c>
      <c r="N770" s="4">
        <v>0.35200000000000004</v>
      </c>
      <c r="O770" s="4">
        <v>1.8480000000000001</v>
      </c>
      <c r="P770" s="5">
        <f t="shared" ref="P770:P833" si="60">(O770-N770)/N770</f>
        <v>4.25</v>
      </c>
      <c r="Q770" s="5">
        <v>0.08</v>
      </c>
      <c r="R770" s="6">
        <f t="shared" ref="R770:R833" si="61">(Q770+1)*O770</f>
        <v>1.9958400000000003</v>
      </c>
      <c r="S770" s="7">
        <v>8</v>
      </c>
      <c r="T770" s="8">
        <f t="shared" ref="T770:T833" si="62">S770*R770</f>
        <v>15.966720000000002</v>
      </c>
      <c r="U770" s="5">
        <v>6.0000000000000005E-2</v>
      </c>
      <c r="V770" s="9">
        <f t="shared" ref="V770:V833" si="63">U770*T770</f>
        <v>0.95800320000000017</v>
      </c>
      <c r="W770" s="4">
        <v>1.07</v>
      </c>
      <c r="X770" s="4">
        <f t="shared" ref="X770:X833" si="64">T770-V770+W770</f>
        <v>16.078716800000002</v>
      </c>
      <c r="Y770" s="58"/>
      <c r="AA770" t="b">
        <f>AND('Sales Filter'!H770= "BOBBY CHAVEZ", YEAR('Sales Filter'!B770 ) = 2015)</f>
        <v>0</v>
      </c>
    </row>
    <row r="771" spans="1:27" ht="14.5">
      <c r="A771" s="2" t="s">
        <v>1720</v>
      </c>
      <c r="B771" s="3">
        <v>42346</v>
      </c>
      <c r="C771" s="2" t="s">
        <v>1317</v>
      </c>
      <c r="D771" s="2" t="s">
        <v>1318</v>
      </c>
      <c r="E771" s="2" t="s">
        <v>27</v>
      </c>
      <c r="F771" s="2" t="s">
        <v>27</v>
      </c>
      <c r="G771" s="2" t="s">
        <v>28</v>
      </c>
      <c r="H771" s="2" t="s">
        <v>242</v>
      </c>
      <c r="I771" s="2" t="s">
        <v>60</v>
      </c>
      <c r="J771" s="2" t="s">
        <v>31</v>
      </c>
      <c r="K771" s="2" t="s">
        <v>54</v>
      </c>
      <c r="L771" s="2" t="s">
        <v>43</v>
      </c>
      <c r="M771" s="3">
        <v>42355</v>
      </c>
      <c r="N771" s="4">
        <v>172.15</v>
      </c>
      <c r="O771" s="4">
        <v>331.06700000000006</v>
      </c>
      <c r="P771" s="5">
        <f t="shared" si="60"/>
        <v>0.92313099041533575</v>
      </c>
      <c r="Q771" s="5">
        <v>0.08</v>
      </c>
      <c r="R771" s="6">
        <f t="shared" si="61"/>
        <v>357.55236000000008</v>
      </c>
      <c r="S771" s="7">
        <v>10</v>
      </c>
      <c r="T771" s="8">
        <f t="shared" si="62"/>
        <v>3575.5236000000009</v>
      </c>
      <c r="U771" s="5">
        <v>6.0000000000000005E-2</v>
      </c>
      <c r="V771" s="9">
        <f t="shared" si="63"/>
        <v>214.53141600000006</v>
      </c>
      <c r="W771" s="4">
        <v>7.2299999999999995</v>
      </c>
      <c r="X771" s="4">
        <f t="shared" si="64"/>
        <v>3368.2221840000007</v>
      </c>
      <c r="Y771" s="58"/>
      <c r="AA771" t="b">
        <f>AND('Sales Filter'!H771= "BOBBY CHAVEZ", YEAR('Sales Filter'!B771 ) = 2015)</f>
        <v>1</v>
      </c>
    </row>
    <row r="772" spans="1:27" ht="14.5">
      <c r="A772" s="2" t="s">
        <v>1721</v>
      </c>
      <c r="B772" s="3">
        <v>42352</v>
      </c>
      <c r="C772" s="2" t="s">
        <v>1261</v>
      </c>
      <c r="D772" s="2" t="s">
        <v>1262</v>
      </c>
      <c r="E772" s="2" t="s">
        <v>27</v>
      </c>
      <c r="F772" s="2" t="s">
        <v>27</v>
      </c>
      <c r="G772" s="2" t="s">
        <v>58</v>
      </c>
      <c r="H772" s="2" t="s">
        <v>41</v>
      </c>
      <c r="I772" s="2" t="s">
        <v>30</v>
      </c>
      <c r="J772" s="2" t="s">
        <v>35</v>
      </c>
      <c r="K772" s="2" t="s">
        <v>54</v>
      </c>
      <c r="L772" s="2" t="s">
        <v>33</v>
      </c>
      <c r="M772" s="3">
        <v>42360</v>
      </c>
      <c r="N772" s="4">
        <v>109.32900000000001</v>
      </c>
      <c r="O772" s="4">
        <v>179.22300000000001</v>
      </c>
      <c r="P772" s="5">
        <f t="shared" si="60"/>
        <v>0.63929972834289162</v>
      </c>
      <c r="Q772" s="5">
        <v>0.08</v>
      </c>
      <c r="R772" s="6">
        <f t="shared" si="61"/>
        <v>193.56084000000001</v>
      </c>
      <c r="S772" s="7">
        <v>43</v>
      </c>
      <c r="T772" s="8">
        <f t="shared" si="62"/>
        <v>8323.1161200000006</v>
      </c>
      <c r="U772" s="5">
        <v>0.02</v>
      </c>
      <c r="V772" s="9">
        <f t="shared" si="63"/>
        <v>166.46232240000001</v>
      </c>
      <c r="W772" s="4">
        <v>20.04</v>
      </c>
      <c r="X772" s="4">
        <f t="shared" si="64"/>
        <v>8176.6937976000008</v>
      </c>
      <c r="Y772" s="58"/>
      <c r="AA772" t="b">
        <f>AND('Sales Filter'!H772= "BOBBY CHAVEZ", YEAR('Sales Filter'!B772 ) = 2015)</f>
        <v>0</v>
      </c>
    </row>
    <row r="773" spans="1:27" ht="14.5">
      <c r="A773" s="2" t="s">
        <v>1722</v>
      </c>
      <c r="B773" s="3">
        <v>42355</v>
      </c>
      <c r="C773" s="2" t="s">
        <v>251</v>
      </c>
      <c r="D773" s="2" t="s">
        <v>252</v>
      </c>
      <c r="E773" s="2" t="s">
        <v>48</v>
      </c>
      <c r="F773" s="2" t="s">
        <v>49</v>
      </c>
      <c r="G773" s="2" t="s">
        <v>79</v>
      </c>
      <c r="H773" s="2" t="s">
        <v>70</v>
      </c>
      <c r="I773" s="2" t="s">
        <v>51</v>
      </c>
      <c r="J773" s="2" t="s">
        <v>35</v>
      </c>
      <c r="K773" s="2" t="s">
        <v>36</v>
      </c>
      <c r="L773" s="2" t="s">
        <v>33</v>
      </c>
      <c r="M773" s="3">
        <v>42364</v>
      </c>
      <c r="N773" s="4">
        <v>3.6520000000000001</v>
      </c>
      <c r="O773" s="4">
        <v>5.6980000000000004</v>
      </c>
      <c r="P773" s="5">
        <f t="shared" si="60"/>
        <v>0.56024096385542177</v>
      </c>
      <c r="Q773" s="5">
        <v>0.08</v>
      </c>
      <c r="R773" s="6">
        <f t="shared" si="61"/>
        <v>6.1538400000000006</v>
      </c>
      <c r="S773" s="7">
        <v>27</v>
      </c>
      <c r="T773" s="8">
        <f t="shared" si="62"/>
        <v>166.15368000000001</v>
      </c>
      <c r="U773" s="5">
        <v>0.11</v>
      </c>
      <c r="V773" s="9">
        <f t="shared" si="63"/>
        <v>18.276904800000001</v>
      </c>
      <c r="W773" s="4">
        <v>2.09</v>
      </c>
      <c r="X773" s="4">
        <f t="shared" si="64"/>
        <v>149.9667752</v>
      </c>
      <c r="Y773" s="58"/>
      <c r="AA773" t="b">
        <f>AND('Sales Filter'!H773= "BOBBY CHAVEZ", YEAR('Sales Filter'!B773 ) = 2015)</f>
        <v>0</v>
      </c>
    </row>
    <row r="774" spans="1:27" ht="14.5">
      <c r="A774" s="2" t="s">
        <v>1723</v>
      </c>
      <c r="B774" s="3">
        <v>42355</v>
      </c>
      <c r="C774" s="2" t="s">
        <v>1224</v>
      </c>
      <c r="D774" s="2" t="s">
        <v>1225</v>
      </c>
      <c r="E774" s="2" t="s">
        <v>27</v>
      </c>
      <c r="F774" s="2" t="s">
        <v>27</v>
      </c>
      <c r="G774" s="2" t="s">
        <v>28</v>
      </c>
      <c r="H774" s="2" t="s">
        <v>103</v>
      </c>
      <c r="I774" s="2" t="s">
        <v>60</v>
      </c>
      <c r="J774" s="2" t="s">
        <v>35</v>
      </c>
      <c r="K774" s="2" t="s">
        <v>54</v>
      </c>
      <c r="L774" s="2" t="s">
        <v>33</v>
      </c>
      <c r="M774" s="3">
        <v>42364</v>
      </c>
      <c r="N774" s="4">
        <v>4.9060000000000006</v>
      </c>
      <c r="O774" s="4">
        <v>11.979000000000001</v>
      </c>
      <c r="P774" s="5">
        <f t="shared" si="60"/>
        <v>1.4417040358744393</v>
      </c>
      <c r="Q774" s="5">
        <v>0.08</v>
      </c>
      <c r="R774" s="6">
        <f t="shared" si="61"/>
        <v>12.937320000000001</v>
      </c>
      <c r="S774" s="7">
        <v>32</v>
      </c>
      <c r="T774" s="8">
        <f t="shared" si="62"/>
        <v>413.99424000000005</v>
      </c>
      <c r="U774" s="5">
        <v>0.09</v>
      </c>
      <c r="V774" s="9">
        <f t="shared" si="63"/>
        <v>37.259481600000001</v>
      </c>
      <c r="W774" s="4">
        <v>4.55</v>
      </c>
      <c r="X774" s="4">
        <f t="shared" si="64"/>
        <v>381.28475840000004</v>
      </c>
      <c r="Y774" s="58"/>
      <c r="AA774" t="b">
        <f>AND('Sales Filter'!H774= "BOBBY CHAVEZ", YEAR('Sales Filter'!B774 ) = 2015)</f>
        <v>0</v>
      </c>
    </row>
    <row r="775" spans="1:27" ht="14.5">
      <c r="A775" s="2" t="s">
        <v>1724</v>
      </c>
      <c r="B775" s="3">
        <v>42358</v>
      </c>
      <c r="C775" s="2" t="s">
        <v>592</v>
      </c>
      <c r="D775" s="2" t="s">
        <v>593</v>
      </c>
      <c r="E775" s="2" t="s">
        <v>27</v>
      </c>
      <c r="F775" s="2" t="s">
        <v>27</v>
      </c>
      <c r="G775" s="2" t="s">
        <v>79</v>
      </c>
      <c r="H775" s="2" t="s">
        <v>65</v>
      </c>
      <c r="I775" s="2" t="s">
        <v>51</v>
      </c>
      <c r="J775" s="2" t="s">
        <v>31</v>
      </c>
      <c r="K775" s="2" t="s">
        <v>54</v>
      </c>
      <c r="L775" s="2" t="s">
        <v>33</v>
      </c>
      <c r="M775" s="3">
        <v>42367</v>
      </c>
      <c r="N775" s="4">
        <v>21.758000000000003</v>
      </c>
      <c r="O775" s="4">
        <v>50.589000000000006</v>
      </c>
      <c r="P775" s="5">
        <f t="shared" si="60"/>
        <v>1.3250758341759352</v>
      </c>
      <c r="Q775" s="5">
        <v>0.08</v>
      </c>
      <c r="R775" s="6">
        <f t="shared" si="61"/>
        <v>54.636120000000012</v>
      </c>
      <c r="S775" s="7">
        <v>13</v>
      </c>
      <c r="T775" s="8">
        <f t="shared" si="62"/>
        <v>710.26956000000018</v>
      </c>
      <c r="U775" s="5">
        <v>0.08</v>
      </c>
      <c r="V775" s="9">
        <f t="shared" si="63"/>
        <v>56.821564800000019</v>
      </c>
      <c r="W775" s="4">
        <v>5.04</v>
      </c>
      <c r="X775" s="4">
        <f t="shared" si="64"/>
        <v>658.48799520000011</v>
      </c>
      <c r="Y775" s="58"/>
      <c r="AA775" t="b">
        <f>AND('Sales Filter'!H775= "BOBBY CHAVEZ", YEAR('Sales Filter'!B775 ) = 2015)</f>
        <v>0</v>
      </c>
    </row>
    <row r="776" spans="1:27" ht="14.5">
      <c r="A776" s="2" t="s">
        <v>1725</v>
      </c>
      <c r="B776" s="3">
        <v>42360</v>
      </c>
      <c r="C776" s="2" t="s">
        <v>737</v>
      </c>
      <c r="D776" s="2" t="s">
        <v>738</v>
      </c>
      <c r="E776" s="2" t="s">
        <v>27</v>
      </c>
      <c r="F776" s="2" t="s">
        <v>27</v>
      </c>
      <c r="G776" s="2" t="s">
        <v>28</v>
      </c>
      <c r="H776" s="2" t="s">
        <v>41</v>
      </c>
      <c r="I776" s="2" t="s">
        <v>60</v>
      </c>
      <c r="J776" s="2" t="s">
        <v>35</v>
      </c>
      <c r="K776" s="2" t="s">
        <v>54</v>
      </c>
      <c r="L776" s="2" t="s">
        <v>33</v>
      </c>
      <c r="M776" s="3">
        <v>42369</v>
      </c>
      <c r="N776" s="4">
        <v>1.298</v>
      </c>
      <c r="O776" s="4">
        <v>2.0680000000000001</v>
      </c>
      <c r="P776" s="5">
        <f t="shared" si="60"/>
        <v>0.59322033898305082</v>
      </c>
      <c r="Q776" s="5">
        <v>0.08</v>
      </c>
      <c r="R776" s="6">
        <f t="shared" si="61"/>
        <v>2.2334400000000003</v>
      </c>
      <c r="S776" s="7">
        <v>41</v>
      </c>
      <c r="T776" s="8">
        <f t="shared" si="62"/>
        <v>91.571040000000011</v>
      </c>
      <c r="U776" s="5">
        <v>0.08</v>
      </c>
      <c r="V776" s="9">
        <f t="shared" si="63"/>
        <v>7.3256832000000012</v>
      </c>
      <c r="W776" s="4">
        <v>1.54</v>
      </c>
      <c r="X776" s="4">
        <f t="shared" si="64"/>
        <v>85.785356800000017</v>
      </c>
      <c r="Y776" s="58"/>
      <c r="AA776" t="b">
        <f>AND('Sales Filter'!H776= "BOBBY CHAVEZ", YEAR('Sales Filter'!B776 ) = 2015)</f>
        <v>0</v>
      </c>
    </row>
    <row r="777" spans="1:27" ht="14.5">
      <c r="A777" s="2" t="s">
        <v>1726</v>
      </c>
      <c r="B777" s="3">
        <v>42361</v>
      </c>
      <c r="C777" s="2" t="s">
        <v>1051</v>
      </c>
      <c r="D777" s="2" t="s">
        <v>1052</v>
      </c>
      <c r="E777" s="2" t="s">
        <v>27</v>
      </c>
      <c r="F777" s="2" t="s">
        <v>27</v>
      </c>
      <c r="G777" s="2" t="s">
        <v>28</v>
      </c>
      <c r="H777" s="2" t="s">
        <v>242</v>
      </c>
      <c r="I777" s="2" t="s">
        <v>42</v>
      </c>
      <c r="J777" s="2" t="s">
        <v>31</v>
      </c>
      <c r="K777" s="2" t="s">
        <v>94</v>
      </c>
      <c r="L777" s="2" t="s">
        <v>33</v>
      </c>
      <c r="M777" s="3">
        <v>42375</v>
      </c>
      <c r="N777" s="4">
        <v>415.78900000000004</v>
      </c>
      <c r="O777" s="4">
        <v>659.98900000000003</v>
      </c>
      <c r="P777" s="5">
        <f t="shared" si="60"/>
        <v>0.58731712479166109</v>
      </c>
      <c r="Q777" s="5">
        <v>0.08</v>
      </c>
      <c r="R777" s="6">
        <f t="shared" si="61"/>
        <v>712.78812000000005</v>
      </c>
      <c r="S777" s="7">
        <v>19</v>
      </c>
      <c r="T777" s="8">
        <f t="shared" si="62"/>
        <v>13542.97428</v>
      </c>
      <c r="U777" s="5">
        <v>0.09</v>
      </c>
      <c r="V777" s="9">
        <f t="shared" si="63"/>
        <v>1218.8676852000001</v>
      </c>
      <c r="W777" s="4">
        <v>24.54</v>
      </c>
      <c r="X777" s="4">
        <f t="shared" si="64"/>
        <v>12348.6465948</v>
      </c>
      <c r="Y777" s="58"/>
      <c r="AA777" t="b">
        <f>AND('Sales Filter'!H777= "BOBBY CHAVEZ", YEAR('Sales Filter'!B777 ) = 2015)</f>
        <v>1</v>
      </c>
    </row>
    <row r="778" spans="1:27" ht="14.5">
      <c r="A778" s="2" t="s">
        <v>1727</v>
      </c>
      <c r="B778" s="3">
        <v>42361</v>
      </c>
      <c r="C778" s="2" t="s">
        <v>512</v>
      </c>
      <c r="D778" s="2" t="s">
        <v>513</v>
      </c>
      <c r="E778" s="2" t="s">
        <v>27</v>
      </c>
      <c r="F778" s="2" t="s">
        <v>27</v>
      </c>
      <c r="G778" s="2" t="s">
        <v>28</v>
      </c>
      <c r="H778" s="2" t="s">
        <v>29</v>
      </c>
      <c r="I778" s="2" t="s">
        <v>117</v>
      </c>
      <c r="J778" s="2" t="s">
        <v>35</v>
      </c>
      <c r="K778" s="2" t="s">
        <v>36</v>
      </c>
      <c r="L778" s="2" t="s">
        <v>33</v>
      </c>
      <c r="M778" s="3">
        <v>42369</v>
      </c>
      <c r="N778" s="4">
        <v>1.1990000000000003</v>
      </c>
      <c r="O778" s="4">
        <v>1.8480000000000001</v>
      </c>
      <c r="P778" s="5">
        <f t="shared" si="60"/>
        <v>0.54128440366972452</v>
      </c>
      <c r="Q778" s="5">
        <v>0.08</v>
      </c>
      <c r="R778" s="6">
        <f t="shared" si="61"/>
        <v>1.9958400000000003</v>
      </c>
      <c r="S778" s="7">
        <v>26</v>
      </c>
      <c r="T778" s="8">
        <f t="shared" si="62"/>
        <v>51.891840000000009</v>
      </c>
      <c r="U778" s="5">
        <v>6.0000000000000005E-2</v>
      </c>
      <c r="V778" s="9">
        <f t="shared" si="63"/>
        <v>3.1135104000000009</v>
      </c>
      <c r="W778" s="4">
        <v>1.05</v>
      </c>
      <c r="X778" s="4">
        <f t="shared" si="64"/>
        <v>49.828329600000004</v>
      </c>
      <c r="Y778" s="58"/>
      <c r="AA778" t="b">
        <f>AND('Sales Filter'!H778= "BOBBY CHAVEZ", YEAR('Sales Filter'!B778 ) = 2015)</f>
        <v>0</v>
      </c>
    </row>
    <row r="779" spans="1:27" ht="14.5">
      <c r="A779" s="2" t="s">
        <v>1728</v>
      </c>
      <c r="B779" s="3">
        <v>42364</v>
      </c>
      <c r="C779" s="2" t="s">
        <v>1729</v>
      </c>
      <c r="D779" s="2" t="s">
        <v>1730</v>
      </c>
      <c r="E779" s="2" t="s">
        <v>48</v>
      </c>
      <c r="F779" s="2" t="s">
        <v>49</v>
      </c>
      <c r="G779" s="2" t="s">
        <v>79</v>
      </c>
      <c r="H779" s="2" t="s">
        <v>70</v>
      </c>
      <c r="I779" s="2" t="s">
        <v>117</v>
      </c>
      <c r="J779" s="2" t="s">
        <v>31</v>
      </c>
      <c r="K779" s="2" t="s">
        <v>52</v>
      </c>
      <c r="L779" s="2" t="s">
        <v>33</v>
      </c>
      <c r="M779" s="3">
        <v>42372</v>
      </c>
      <c r="N779" s="4">
        <v>9.7020000000000017</v>
      </c>
      <c r="O779" s="4">
        <v>23.088999999999999</v>
      </c>
      <c r="P779" s="5">
        <f t="shared" si="60"/>
        <v>1.3798185941043077</v>
      </c>
      <c r="Q779" s="5">
        <v>0.08</v>
      </c>
      <c r="R779" s="6">
        <f t="shared" si="61"/>
        <v>24.936119999999999</v>
      </c>
      <c r="S779" s="7">
        <v>32</v>
      </c>
      <c r="T779" s="8">
        <f t="shared" si="62"/>
        <v>797.95583999999997</v>
      </c>
      <c r="U779" s="5">
        <v>0.04</v>
      </c>
      <c r="V779" s="9">
        <f t="shared" si="63"/>
        <v>31.918233600000001</v>
      </c>
      <c r="W779" s="4">
        <v>4.8599999999999994</v>
      </c>
      <c r="X779" s="4">
        <f t="shared" si="64"/>
        <v>770.89760639999997</v>
      </c>
      <c r="Y779" s="58"/>
      <c r="AA779" t="b">
        <f>AND('Sales Filter'!H779= "BOBBY CHAVEZ", YEAR('Sales Filter'!B779 ) = 2015)</f>
        <v>0</v>
      </c>
    </row>
    <row r="780" spans="1:27" ht="14.5">
      <c r="A780" s="2" t="s">
        <v>1731</v>
      </c>
      <c r="B780" s="3">
        <v>42364</v>
      </c>
      <c r="C780" s="2" t="s">
        <v>977</v>
      </c>
      <c r="D780" s="2" t="s">
        <v>978</v>
      </c>
      <c r="E780" s="2" t="s">
        <v>27</v>
      </c>
      <c r="F780" s="2" t="s">
        <v>27</v>
      </c>
      <c r="G780" s="2" t="s">
        <v>40</v>
      </c>
      <c r="H780" s="2" t="s">
        <v>29</v>
      </c>
      <c r="I780" s="2" t="s">
        <v>60</v>
      </c>
      <c r="J780" s="2" t="s">
        <v>35</v>
      </c>
      <c r="K780" s="2" t="s">
        <v>54</v>
      </c>
      <c r="L780" s="2" t="s">
        <v>33</v>
      </c>
      <c r="M780" s="3">
        <v>42373</v>
      </c>
      <c r="N780" s="4">
        <v>1.298</v>
      </c>
      <c r="O780" s="4">
        <v>2.0680000000000001</v>
      </c>
      <c r="P780" s="5">
        <f t="shared" si="60"/>
        <v>0.59322033898305082</v>
      </c>
      <c r="Q780" s="5">
        <v>0.08</v>
      </c>
      <c r="R780" s="6">
        <f t="shared" si="61"/>
        <v>2.2334400000000003</v>
      </c>
      <c r="S780" s="7">
        <v>3</v>
      </c>
      <c r="T780" s="8">
        <f t="shared" si="62"/>
        <v>6.7003200000000014</v>
      </c>
      <c r="U780" s="5">
        <v>9.9999999999999992E-2</v>
      </c>
      <c r="V780" s="9">
        <f t="shared" si="63"/>
        <v>0.67003200000000007</v>
      </c>
      <c r="W780" s="4">
        <v>1.54</v>
      </c>
      <c r="X780" s="4">
        <f t="shared" si="64"/>
        <v>7.5702880000000015</v>
      </c>
      <c r="Y780" s="58"/>
      <c r="AA780" t="b">
        <f>AND('Sales Filter'!H780= "BOBBY CHAVEZ", YEAR('Sales Filter'!B780 ) = 2015)</f>
        <v>0</v>
      </c>
    </row>
    <row r="781" spans="1:27" ht="14.5">
      <c r="A781" s="2" t="s">
        <v>1732</v>
      </c>
      <c r="B781" s="3">
        <v>42364</v>
      </c>
      <c r="C781" s="2" t="s">
        <v>199</v>
      </c>
      <c r="D781" s="2" t="s">
        <v>200</v>
      </c>
      <c r="E781" s="2" t="s">
        <v>27</v>
      </c>
      <c r="F781" s="2" t="s">
        <v>27</v>
      </c>
      <c r="G781" s="2" t="s">
        <v>28</v>
      </c>
      <c r="H781" s="2" t="s">
        <v>59</v>
      </c>
      <c r="I781" s="2" t="s">
        <v>42</v>
      </c>
      <c r="J781" s="2" t="s">
        <v>35</v>
      </c>
      <c r="K781" s="2" t="s">
        <v>32</v>
      </c>
      <c r="L781" s="2" t="s">
        <v>43</v>
      </c>
      <c r="M781" s="3">
        <v>42378</v>
      </c>
      <c r="N781" s="4">
        <v>18.480000000000004</v>
      </c>
      <c r="O781" s="4">
        <v>45.067</v>
      </c>
      <c r="P781" s="5">
        <f t="shared" si="60"/>
        <v>1.4386904761904757</v>
      </c>
      <c r="Q781" s="5">
        <v>0.08</v>
      </c>
      <c r="R781" s="6">
        <f t="shared" si="61"/>
        <v>48.672360000000005</v>
      </c>
      <c r="S781" s="7">
        <v>51</v>
      </c>
      <c r="T781" s="8">
        <f t="shared" si="62"/>
        <v>2482.2903600000004</v>
      </c>
      <c r="U781" s="5">
        <v>0.11</v>
      </c>
      <c r="V781" s="9">
        <f t="shared" si="63"/>
        <v>273.05193960000003</v>
      </c>
      <c r="W781" s="4">
        <v>9.0400000000000009</v>
      </c>
      <c r="X781" s="4">
        <f t="shared" si="64"/>
        <v>2218.2784204000004</v>
      </c>
      <c r="Y781" s="58"/>
      <c r="AA781" t="b">
        <f>AND('Sales Filter'!H781= "BOBBY CHAVEZ", YEAR('Sales Filter'!B781 ) = 2015)</f>
        <v>0</v>
      </c>
    </row>
    <row r="782" spans="1:27" ht="14.5">
      <c r="A782" s="2" t="s">
        <v>1733</v>
      </c>
      <c r="B782" s="3">
        <v>42369</v>
      </c>
      <c r="C782" s="2" t="s">
        <v>1734</v>
      </c>
      <c r="D782" s="2" t="s">
        <v>1735</v>
      </c>
      <c r="E782" s="2" t="s">
        <v>27</v>
      </c>
      <c r="F782" s="2" t="s">
        <v>27</v>
      </c>
      <c r="G782" s="2" t="s">
        <v>28</v>
      </c>
      <c r="H782" s="2" t="s">
        <v>84</v>
      </c>
      <c r="I782" s="2" t="s">
        <v>51</v>
      </c>
      <c r="J782" s="2" t="s">
        <v>31</v>
      </c>
      <c r="K782" s="2" t="s">
        <v>54</v>
      </c>
      <c r="L782" s="2" t="s">
        <v>33</v>
      </c>
      <c r="M782" s="3">
        <v>42377</v>
      </c>
      <c r="N782" s="4">
        <v>16.170000000000002</v>
      </c>
      <c r="O782" s="4">
        <v>32.989000000000004</v>
      </c>
      <c r="P782" s="5">
        <f t="shared" si="60"/>
        <v>1.0401360544217688</v>
      </c>
      <c r="Q782" s="5">
        <v>0.08</v>
      </c>
      <c r="R782" s="6">
        <f t="shared" si="61"/>
        <v>35.62812000000001</v>
      </c>
      <c r="S782" s="7">
        <v>16</v>
      </c>
      <c r="T782" s="8">
        <f t="shared" si="62"/>
        <v>570.04992000000016</v>
      </c>
      <c r="U782" s="5">
        <v>0.05</v>
      </c>
      <c r="V782" s="9">
        <f t="shared" si="63"/>
        <v>28.502496000000008</v>
      </c>
      <c r="W782" s="4">
        <v>5.55</v>
      </c>
      <c r="X782" s="4">
        <f t="shared" si="64"/>
        <v>547.09742400000005</v>
      </c>
      <c r="Y782" s="58"/>
      <c r="AA782" t="b">
        <f>AND('Sales Filter'!H782= "BOBBY CHAVEZ", YEAR('Sales Filter'!B782 ) = 2015)</f>
        <v>0</v>
      </c>
    </row>
    <row r="783" spans="1:27" ht="14.5">
      <c r="A783" s="2" t="s">
        <v>1736</v>
      </c>
      <c r="B783" s="3">
        <v>42376</v>
      </c>
      <c r="C783" s="2" t="s">
        <v>1224</v>
      </c>
      <c r="D783" s="2" t="s">
        <v>1225</v>
      </c>
      <c r="E783" s="2" t="s">
        <v>27</v>
      </c>
      <c r="F783" s="2" t="s">
        <v>27</v>
      </c>
      <c r="G783" s="2" t="s">
        <v>79</v>
      </c>
      <c r="H783" s="2" t="s">
        <v>103</v>
      </c>
      <c r="I783" s="2" t="s">
        <v>117</v>
      </c>
      <c r="J783" s="2" t="s">
        <v>35</v>
      </c>
      <c r="K783" s="2" t="s">
        <v>36</v>
      </c>
      <c r="L783" s="2" t="s">
        <v>33</v>
      </c>
      <c r="M783" s="3">
        <v>42385</v>
      </c>
      <c r="N783" s="4">
        <v>3.8170000000000006</v>
      </c>
      <c r="O783" s="4">
        <v>7.3479999999999999</v>
      </c>
      <c r="P783" s="5">
        <f t="shared" si="60"/>
        <v>0.92507204610950977</v>
      </c>
      <c r="Q783" s="5">
        <v>0.08</v>
      </c>
      <c r="R783" s="6">
        <f t="shared" si="61"/>
        <v>7.9358400000000007</v>
      </c>
      <c r="S783" s="7">
        <v>12</v>
      </c>
      <c r="T783" s="8">
        <f t="shared" si="62"/>
        <v>95.230080000000015</v>
      </c>
      <c r="U783" s="5">
        <v>0.09</v>
      </c>
      <c r="V783" s="9">
        <f t="shared" si="63"/>
        <v>8.5707072000000011</v>
      </c>
      <c r="W783" s="4">
        <v>1.55</v>
      </c>
      <c r="X783" s="4">
        <f t="shared" si="64"/>
        <v>88.209372800000011</v>
      </c>
      <c r="Y783" s="58"/>
      <c r="AA783" t="b">
        <f>AND('Sales Filter'!H783= "BOBBY CHAVEZ", YEAR('Sales Filter'!B783 ) = 2015)</f>
        <v>0</v>
      </c>
    </row>
    <row r="784" spans="1:27" ht="14.5">
      <c r="A784" s="2" t="s">
        <v>1737</v>
      </c>
      <c r="B784" s="3">
        <v>42379</v>
      </c>
      <c r="C784" s="2" t="s">
        <v>1274</v>
      </c>
      <c r="D784" s="2" t="s">
        <v>1275</v>
      </c>
      <c r="E784" s="2" t="s">
        <v>27</v>
      </c>
      <c r="F784" s="2" t="s">
        <v>27</v>
      </c>
      <c r="G784" s="2" t="s">
        <v>79</v>
      </c>
      <c r="H784" s="2" t="s">
        <v>327</v>
      </c>
      <c r="I784" s="2" t="s">
        <v>117</v>
      </c>
      <c r="J784" s="2" t="s">
        <v>35</v>
      </c>
      <c r="K784" s="2" t="s">
        <v>54</v>
      </c>
      <c r="L784" s="2" t="s">
        <v>33</v>
      </c>
      <c r="M784" s="3">
        <v>42388</v>
      </c>
      <c r="N784" s="4">
        <v>15.004000000000001</v>
      </c>
      <c r="O784" s="4">
        <v>23.078000000000003</v>
      </c>
      <c r="P784" s="5">
        <f t="shared" si="60"/>
        <v>0.5381231671554253</v>
      </c>
      <c r="Q784" s="5">
        <v>0.08</v>
      </c>
      <c r="R784" s="6">
        <f t="shared" si="61"/>
        <v>24.924240000000005</v>
      </c>
      <c r="S784" s="7">
        <v>36</v>
      </c>
      <c r="T784" s="8">
        <f t="shared" si="62"/>
        <v>897.27264000000014</v>
      </c>
      <c r="U784" s="5">
        <v>0.08</v>
      </c>
      <c r="V784" s="9">
        <f t="shared" si="63"/>
        <v>71.781811200000007</v>
      </c>
      <c r="W784" s="4">
        <v>1.54</v>
      </c>
      <c r="X784" s="4">
        <f t="shared" si="64"/>
        <v>827.03082880000011</v>
      </c>
      <c r="Y784" s="58"/>
      <c r="AA784" t="b">
        <f>AND('Sales Filter'!H784= "BOBBY CHAVEZ", YEAR('Sales Filter'!B784 ) = 2015)</f>
        <v>0</v>
      </c>
    </row>
    <row r="785" spans="1:27" ht="14.5">
      <c r="A785" s="2" t="s">
        <v>1738</v>
      </c>
      <c r="B785" s="3">
        <v>42384</v>
      </c>
      <c r="C785" s="2" t="s">
        <v>1636</v>
      </c>
      <c r="D785" s="2" t="s">
        <v>1637</v>
      </c>
      <c r="E785" s="2" t="s">
        <v>27</v>
      </c>
      <c r="F785" s="2" t="s">
        <v>27</v>
      </c>
      <c r="G785" s="2" t="s">
        <v>58</v>
      </c>
      <c r="H785" s="2" t="s">
        <v>233</v>
      </c>
      <c r="I785" s="2" t="s">
        <v>30</v>
      </c>
      <c r="J785" s="2" t="s">
        <v>31</v>
      </c>
      <c r="K785" s="2" t="s">
        <v>32</v>
      </c>
      <c r="L785" s="2" t="s">
        <v>33</v>
      </c>
      <c r="M785" s="3">
        <v>42391</v>
      </c>
      <c r="N785" s="4">
        <v>2.0570000000000004</v>
      </c>
      <c r="O785" s="4">
        <v>8.9320000000000004</v>
      </c>
      <c r="P785" s="5">
        <f t="shared" si="60"/>
        <v>3.3422459893048124</v>
      </c>
      <c r="Q785" s="5">
        <v>0.08</v>
      </c>
      <c r="R785" s="6">
        <f t="shared" si="61"/>
        <v>9.6465600000000009</v>
      </c>
      <c r="S785" s="7">
        <v>38</v>
      </c>
      <c r="T785" s="8">
        <f t="shared" si="62"/>
        <v>366.56928000000005</v>
      </c>
      <c r="U785" s="5">
        <v>0.11</v>
      </c>
      <c r="V785" s="9">
        <f t="shared" si="63"/>
        <v>40.322620800000003</v>
      </c>
      <c r="W785" s="4">
        <v>2.88</v>
      </c>
      <c r="X785" s="4">
        <f t="shared" si="64"/>
        <v>329.12665920000006</v>
      </c>
      <c r="Y785" s="58"/>
      <c r="AA785" t="b">
        <f>AND('Sales Filter'!H785= "BOBBY CHAVEZ", YEAR('Sales Filter'!B785 ) = 2015)</f>
        <v>0</v>
      </c>
    </row>
    <row r="786" spans="1:27" ht="14.5">
      <c r="A786" s="2" t="s">
        <v>1739</v>
      </c>
      <c r="B786" s="3">
        <v>42384</v>
      </c>
      <c r="C786" s="2" t="s">
        <v>1654</v>
      </c>
      <c r="D786" s="2" t="s">
        <v>1655</v>
      </c>
      <c r="E786" s="2" t="s">
        <v>27</v>
      </c>
      <c r="F786" s="2" t="s">
        <v>27</v>
      </c>
      <c r="G786" s="2" t="s">
        <v>79</v>
      </c>
      <c r="H786" s="2" t="s">
        <v>29</v>
      </c>
      <c r="I786" s="2" t="s">
        <v>30</v>
      </c>
      <c r="J786" s="2" t="s">
        <v>35</v>
      </c>
      <c r="K786" s="2" t="s">
        <v>32</v>
      </c>
      <c r="L786" s="2" t="s">
        <v>33</v>
      </c>
      <c r="M786" s="3">
        <v>42393</v>
      </c>
      <c r="N786" s="4">
        <v>5.2690000000000001</v>
      </c>
      <c r="O786" s="4">
        <v>13.167000000000002</v>
      </c>
      <c r="P786" s="5">
        <f t="shared" si="60"/>
        <v>1.4989561586638833</v>
      </c>
      <c r="Q786" s="5">
        <v>0.08</v>
      </c>
      <c r="R786" s="6">
        <f t="shared" si="61"/>
        <v>14.220360000000003</v>
      </c>
      <c r="S786" s="7">
        <v>30</v>
      </c>
      <c r="T786" s="8">
        <f t="shared" si="62"/>
        <v>426.6108000000001</v>
      </c>
      <c r="U786" s="5">
        <v>0.04</v>
      </c>
      <c r="V786" s="9">
        <f t="shared" si="63"/>
        <v>17.064432000000004</v>
      </c>
      <c r="W786" s="4">
        <v>5.8599999999999994</v>
      </c>
      <c r="X786" s="4">
        <f t="shared" si="64"/>
        <v>415.4063680000001</v>
      </c>
      <c r="Y786" s="58"/>
      <c r="AA786" t="b">
        <f>AND('Sales Filter'!H786= "BOBBY CHAVEZ", YEAR('Sales Filter'!B786 ) = 2015)</f>
        <v>0</v>
      </c>
    </row>
    <row r="787" spans="1:27" ht="14.5">
      <c r="A787" s="2" t="s">
        <v>1740</v>
      </c>
      <c r="B787" s="3">
        <v>42385</v>
      </c>
      <c r="C787" s="2" t="s">
        <v>1366</v>
      </c>
      <c r="D787" s="2" t="s">
        <v>1367</v>
      </c>
      <c r="E787" s="2" t="s">
        <v>27</v>
      </c>
      <c r="F787" s="2" t="s">
        <v>27</v>
      </c>
      <c r="G787" s="2" t="s">
        <v>79</v>
      </c>
      <c r="H787" s="2" t="s">
        <v>89</v>
      </c>
      <c r="I787" s="2" t="s">
        <v>51</v>
      </c>
      <c r="J787" s="2" t="s">
        <v>31</v>
      </c>
      <c r="K787" s="2" t="s">
        <v>54</v>
      </c>
      <c r="L787" s="2" t="s">
        <v>33</v>
      </c>
      <c r="M787" s="3">
        <v>42394</v>
      </c>
      <c r="N787" s="4">
        <v>9.1410000000000018</v>
      </c>
      <c r="O787" s="4">
        <v>17.578000000000003</v>
      </c>
      <c r="P787" s="5">
        <f t="shared" si="60"/>
        <v>0.92298435619735253</v>
      </c>
      <c r="Q787" s="5">
        <v>0.08</v>
      </c>
      <c r="R787" s="6">
        <f t="shared" si="61"/>
        <v>18.984240000000003</v>
      </c>
      <c r="S787" s="7">
        <v>6</v>
      </c>
      <c r="T787" s="8">
        <f t="shared" si="62"/>
        <v>113.90544000000003</v>
      </c>
      <c r="U787" s="5">
        <v>9.9999999999999992E-2</v>
      </c>
      <c r="V787" s="9">
        <f t="shared" si="63"/>
        <v>11.390544000000002</v>
      </c>
      <c r="W787" s="4">
        <v>6.55</v>
      </c>
      <c r="X787" s="4">
        <f t="shared" si="64"/>
        <v>109.06489600000002</v>
      </c>
      <c r="Y787" s="58"/>
      <c r="AA787" t="b">
        <f>AND('Sales Filter'!H787= "BOBBY CHAVEZ", YEAR('Sales Filter'!B787 ) = 2015)</f>
        <v>0</v>
      </c>
    </row>
    <row r="788" spans="1:27" ht="14.5">
      <c r="A788" s="2" t="s">
        <v>1741</v>
      </c>
      <c r="B788" s="3">
        <v>42386</v>
      </c>
      <c r="C788" s="2" t="s">
        <v>668</v>
      </c>
      <c r="D788" s="2" t="s">
        <v>669</v>
      </c>
      <c r="E788" s="2" t="s">
        <v>27</v>
      </c>
      <c r="F788" s="2" t="s">
        <v>27</v>
      </c>
      <c r="G788" s="2" t="s">
        <v>28</v>
      </c>
      <c r="H788" s="2" t="s">
        <v>41</v>
      </c>
      <c r="I788" s="2" t="s">
        <v>117</v>
      </c>
      <c r="J788" s="2" t="s">
        <v>35</v>
      </c>
      <c r="K788" s="2" t="s">
        <v>54</v>
      </c>
      <c r="L788" s="2" t="s">
        <v>33</v>
      </c>
      <c r="M788" s="3">
        <v>42393</v>
      </c>
      <c r="N788" s="4">
        <v>4.9060000000000006</v>
      </c>
      <c r="O788" s="4">
        <v>11.979000000000001</v>
      </c>
      <c r="P788" s="5">
        <f t="shared" si="60"/>
        <v>1.4417040358744393</v>
      </c>
      <c r="Q788" s="5">
        <v>0.08</v>
      </c>
      <c r="R788" s="6">
        <f t="shared" si="61"/>
        <v>12.937320000000001</v>
      </c>
      <c r="S788" s="7">
        <v>27</v>
      </c>
      <c r="T788" s="8">
        <f t="shared" si="62"/>
        <v>349.30764000000005</v>
      </c>
      <c r="U788" s="5">
        <v>0.04</v>
      </c>
      <c r="V788" s="9">
        <f t="shared" si="63"/>
        <v>13.972305600000002</v>
      </c>
      <c r="W788" s="4">
        <v>4.55</v>
      </c>
      <c r="X788" s="4">
        <f t="shared" si="64"/>
        <v>339.88533440000003</v>
      </c>
      <c r="Y788" s="58"/>
      <c r="AA788" t="b">
        <f>AND('Sales Filter'!H788= "BOBBY CHAVEZ", YEAR('Sales Filter'!B788 ) = 2015)</f>
        <v>0</v>
      </c>
    </row>
    <row r="789" spans="1:27" ht="14.5">
      <c r="A789" s="2" t="s">
        <v>1742</v>
      </c>
      <c r="B789" s="3">
        <v>42386</v>
      </c>
      <c r="C789" s="2" t="s">
        <v>1743</v>
      </c>
      <c r="D789" s="2" t="s">
        <v>1744</v>
      </c>
      <c r="E789" s="2" t="s">
        <v>27</v>
      </c>
      <c r="F789" s="2" t="s">
        <v>27</v>
      </c>
      <c r="G789" s="2" t="s">
        <v>58</v>
      </c>
      <c r="H789" s="2" t="s">
        <v>103</v>
      </c>
      <c r="I789" s="2" t="s">
        <v>60</v>
      </c>
      <c r="J789" s="2" t="s">
        <v>35</v>
      </c>
      <c r="K789" s="2" t="s">
        <v>32</v>
      </c>
      <c r="L789" s="2" t="s">
        <v>33</v>
      </c>
      <c r="M789" s="3">
        <v>42393</v>
      </c>
      <c r="N789" s="4">
        <v>1.034</v>
      </c>
      <c r="O789" s="4">
        <v>2.2880000000000003</v>
      </c>
      <c r="P789" s="5">
        <f t="shared" si="60"/>
        <v>1.2127659574468086</v>
      </c>
      <c r="Q789" s="5">
        <v>0.08</v>
      </c>
      <c r="R789" s="6">
        <f t="shared" si="61"/>
        <v>2.4710400000000003</v>
      </c>
      <c r="S789" s="7">
        <v>35</v>
      </c>
      <c r="T789" s="8">
        <f t="shared" si="62"/>
        <v>86.486400000000017</v>
      </c>
      <c r="U789" s="5">
        <v>6.0000000000000005E-2</v>
      </c>
      <c r="V789" s="9">
        <f t="shared" si="63"/>
        <v>5.1891840000000018</v>
      </c>
      <c r="W789" s="4">
        <v>2.61</v>
      </c>
      <c r="X789" s="4">
        <f t="shared" si="64"/>
        <v>83.90721600000002</v>
      </c>
      <c r="Y789" s="58"/>
      <c r="AA789" t="b">
        <f>AND('Sales Filter'!H789= "BOBBY CHAVEZ", YEAR('Sales Filter'!B789 ) = 2015)</f>
        <v>0</v>
      </c>
    </row>
    <row r="790" spans="1:27" ht="14.5">
      <c r="A790" s="2" t="s">
        <v>1745</v>
      </c>
      <c r="B790" s="3">
        <v>42386</v>
      </c>
      <c r="C790" s="2" t="s">
        <v>875</v>
      </c>
      <c r="D790" s="2" t="s">
        <v>1746</v>
      </c>
      <c r="E790" s="2" t="s">
        <v>27</v>
      </c>
      <c r="F790" s="2" t="s">
        <v>27</v>
      </c>
      <c r="G790" s="2" t="s">
        <v>28</v>
      </c>
      <c r="H790" s="2" t="s">
        <v>29</v>
      </c>
      <c r="I790" s="2" t="s">
        <v>60</v>
      </c>
      <c r="J790" s="2" t="s">
        <v>31</v>
      </c>
      <c r="K790" s="2" t="s">
        <v>54</v>
      </c>
      <c r="L790" s="2" t="s">
        <v>33</v>
      </c>
      <c r="M790" s="3">
        <v>42393</v>
      </c>
      <c r="N790" s="4">
        <v>172.15</v>
      </c>
      <c r="O790" s="4">
        <v>331.06700000000006</v>
      </c>
      <c r="P790" s="5">
        <f t="shared" si="60"/>
        <v>0.92313099041533575</v>
      </c>
      <c r="Q790" s="5">
        <v>0.08</v>
      </c>
      <c r="R790" s="6">
        <f t="shared" si="61"/>
        <v>357.55236000000008</v>
      </c>
      <c r="S790" s="7">
        <v>45</v>
      </c>
      <c r="T790" s="8">
        <f t="shared" si="62"/>
        <v>16089.856200000004</v>
      </c>
      <c r="U790" s="5">
        <v>0.09</v>
      </c>
      <c r="V790" s="9">
        <f t="shared" si="63"/>
        <v>1448.0870580000003</v>
      </c>
      <c r="W790" s="4">
        <v>7.2299999999999995</v>
      </c>
      <c r="X790" s="4">
        <f t="shared" si="64"/>
        <v>14648.999142000002</v>
      </c>
      <c r="Y790" s="58"/>
      <c r="AA790" t="b">
        <f>AND('Sales Filter'!H790= "BOBBY CHAVEZ", YEAR('Sales Filter'!B790 ) = 2015)</f>
        <v>0</v>
      </c>
    </row>
    <row r="791" spans="1:27" ht="14.5">
      <c r="A791" s="2" t="s">
        <v>1747</v>
      </c>
      <c r="B791" s="3">
        <v>42391</v>
      </c>
      <c r="C791" s="2" t="s">
        <v>1748</v>
      </c>
      <c r="D791" s="2" t="s">
        <v>1749</v>
      </c>
      <c r="E791" s="2" t="s">
        <v>27</v>
      </c>
      <c r="F791" s="2" t="s">
        <v>27</v>
      </c>
      <c r="G791" s="2" t="s">
        <v>79</v>
      </c>
      <c r="H791" s="2" t="s">
        <v>84</v>
      </c>
      <c r="I791" s="2" t="s">
        <v>60</v>
      </c>
      <c r="J791" s="2" t="s">
        <v>35</v>
      </c>
      <c r="K791" s="2" t="s">
        <v>32</v>
      </c>
      <c r="L791" s="2" t="s">
        <v>33</v>
      </c>
      <c r="M791" s="3">
        <v>42399</v>
      </c>
      <c r="N791" s="4">
        <v>5.7090000000000005</v>
      </c>
      <c r="O791" s="4">
        <v>14.278000000000002</v>
      </c>
      <c r="P791" s="5">
        <f t="shared" si="60"/>
        <v>1.5009633911368019</v>
      </c>
      <c r="Q791" s="5">
        <v>0.08</v>
      </c>
      <c r="R791" s="6">
        <f t="shared" si="61"/>
        <v>15.420240000000003</v>
      </c>
      <c r="S791" s="7">
        <v>52</v>
      </c>
      <c r="T791" s="8">
        <f t="shared" si="62"/>
        <v>801.85248000000013</v>
      </c>
      <c r="U791" s="5">
        <v>0.09</v>
      </c>
      <c r="V791" s="9">
        <f t="shared" si="63"/>
        <v>72.166723200000007</v>
      </c>
      <c r="W791" s="4">
        <v>3.19</v>
      </c>
      <c r="X791" s="4">
        <f t="shared" si="64"/>
        <v>732.8757568000002</v>
      </c>
      <c r="Y791" s="58"/>
      <c r="AA791" t="b">
        <f>AND('Sales Filter'!H791= "BOBBY CHAVEZ", YEAR('Sales Filter'!B791 ) = 2015)</f>
        <v>0</v>
      </c>
    </row>
    <row r="792" spans="1:27" ht="14.5">
      <c r="A792" s="2" t="s">
        <v>1750</v>
      </c>
      <c r="B792" s="3">
        <v>42393</v>
      </c>
      <c r="C792" s="2" t="s">
        <v>463</v>
      </c>
      <c r="D792" s="2" t="s">
        <v>464</v>
      </c>
      <c r="E792" s="2" t="s">
        <v>27</v>
      </c>
      <c r="F792" s="2" t="s">
        <v>27</v>
      </c>
      <c r="G792" s="2" t="s">
        <v>28</v>
      </c>
      <c r="H792" s="2" t="s">
        <v>29</v>
      </c>
      <c r="I792" s="2" t="s">
        <v>117</v>
      </c>
      <c r="J792" s="2" t="s">
        <v>35</v>
      </c>
      <c r="K792" s="2" t="s">
        <v>36</v>
      </c>
      <c r="L792" s="2" t="s">
        <v>43</v>
      </c>
      <c r="M792" s="3">
        <v>42402</v>
      </c>
      <c r="N792" s="4">
        <v>2.6510000000000002</v>
      </c>
      <c r="O792" s="4">
        <v>4.0810000000000004</v>
      </c>
      <c r="P792" s="5">
        <f t="shared" si="60"/>
        <v>0.53941908713692943</v>
      </c>
      <c r="Q792" s="5">
        <v>0.08</v>
      </c>
      <c r="R792" s="6">
        <f t="shared" si="61"/>
        <v>4.4074800000000005</v>
      </c>
      <c r="S792" s="7">
        <v>18</v>
      </c>
      <c r="T792" s="8">
        <f t="shared" si="62"/>
        <v>79.334640000000007</v>
      </c>
      <c r="U792" s="5">
        <v>0.11</v>
      </c>
      <c r="V792" s="9">
        <f t="shared" si="63"/>
        <v>8.7268104000000015</v>
      </c>
      <c r="W792" s="4">
        <v>1.98</v>
      </c>
      <c r="X792" s="4">
        <f t="shared" si="64"/>
        <v>72.587829600000006</v>
      </c>
      <c r="Y792" s="58"/>
      <c r="AA792" t="b">
        <f>AND('Sales Filter'!H792= "BOBBY CHAVEZ", YEAR('Sales Filter'!B792 ) = 2015)</f>
        <v>0</v>
      </c>
    </row>
    <row r="793" spans="1:27" ht="14.5">
      <c r="A793" s="2" t="s">
        <v>1751</v>
      </c>
      <c r="B793" s="3">
        <v>42395</v>
      </c>
      <c r="C793" s="2" t="s">
        <v>1752</v>
      </c>
      <c r="D793" s="2" t="s">
        <v>1753</v>
      </c>
      <c r="E793" s="2" t="s">
        <v>27</v>
      </c>
      <c r="F793" s="2" t="s">
        <v>27</v>
      </c>
      <c r="G793" s="2" t="s">
        <v>79</v>
      </c>
      <c r="H793" s="2" t="s">
        <v>89</v>
      </c>
      <c r="I793" s="2" t="s">
        <v>30</v>
      </c>
      <c r="J793" s="2" t="s">
        <v>31</v>
      </c>
      <c r="K793" s="2" t="s">
        <v>54</v>
      </c>
      <c r="L793" s="2" t="s">
        <v>33</v>
      </c>
      <c r="M793" s="3">
        <v>42403</v>
      </c>
      <c r="N793" s="4">
        <v>43.604000000000006</v>
      </c>
      <c r="O793" s="4">
        <v>167.72800000000001</v>
      </c>
      <c r="P793" s="5">
        <f t="shared" si="60"/>
        <v>2.8466195761856703</v>
      </c>
      <c r="Q793" s="5">
        <v>0.08</v>
      </c>
      <c r="R793" s="6">
        <f t="shared" si="61"/>
        <v>181.14624000000003</v>
      </c>
      <c r="S793" s="7">
        <v>29</v>
      </c>
      <c r="T793" s="8">
        <f t="shared" si="62"/>
        <v>5253.240960000001</v>
      </c>
      <c r="U793" s="5">
        <v>0.11</v>
      </c>
      <c r="V793" s="9">
        <f t="shared" si="63"/>
        <v>577.85650560000011</v>
      </c>
      <c r="W793" s="4">
        <v>6.55</v>
      </c>
      <c r="X793" s="4">
        <f t="shared" si="64"/>
        <v>4681.9344544000014</v>
      </c>
      <c r="Y793" s="58"/>
      <c r="AA793" t="b">
        <f>AND('Sales Filter'!H793= "BOBBY CHAVEZ", YEAR('Sales Filter'!B793 ) = 2015)</f>
        <v>0</v>
      </c>
    </row>
    <row r="794" spans="1:27" ht="14.5">
      <c r="A794" s="2" t="s">
        <v>1754</v>
      </c>
      <c r="B794" s="3">
        <v>42395</v>
      </c>
      <c r="C794" s="2" t="s">
        <v>1755</v>
      </c>
      <c r="D794" s="2" t="s">
        <v>1756</v>
      </c>
      <c r="E794" s="2" t="s">
        <v>27</v>
      </c>
      <c r="F794" s="2" t="s">
        <v>27</v>
      </c>
      <c r="G794" s="2" t="s">
        <v>79</v>
      </c>
      <c r="H794" s="2" t="s">
        <v>59</v>
      </c>
      <c r="I794" s="2" t="s">
        <v>60</v>
      </c>
      <c r="J794" s="2" t="s">
        <v>35</v>
      </c>
      <c r="K794" s="2" t="s">
        <v>36</v>
      </c>
      <c r="L794" s="2" t="s">
        <v>33</v>
      </c>
      <c r="M794" s="3">
        <v>42404</v>
      </c>
      <c r="N794" s="4">
        <v>2.8490000000000002</v>
      </c>
      <c r="O794" s="4">
        <v>4.3780000000000001</v>
      </c>
      <c r="P794" s="5">
        <f t="shared" si="60"/>
        <v>0.53667953667953661</v>
      </c>
      <c r="Q794" s="5">
        <v>0.08</v>
      </c>
      <c r="R794" s="6">
        <f t="shared" si="61"/>
        <v>4.7282400000000004</v>
      </c>
      <c r="S794" s="7">
        <v>43</v>
      </c>
      <c r="T794" s="8">
        <f t="shared" si="62"/>
        <v>203.31432000000001</v>
      </c>
      <c r="U794" s="5">
        <v>0.11</v>
      </c>
      <c r="V794" s="9">
        <f t="shared" si="63"/>
        <v>22.364575200000001</v>
      </c>
      <c r="W794" s="4">
        <v>3.02</v>
      </c>
      <c r="X794" s="4">
        <f t="shared" si="64"/>
        <v>183.96974480000003</v>
      </c>
      <c r="Y794" s="58"/>
      <c r="AA794" t="b">
        <f>AND('Sales Filter'!H794= "BOBBY CHAVEZ", YEAR('Sales Filter'!B794 ) = 2015)</f>
        <v>0</v>
      </c>
    </row>
    <row r="795" spans="1:27" ht="14.5">
      <c r="A795" s="2" t="s">
        <v>1757</v>
      </c>
      <c r="B795" s="3">
        <v>42396</v>
      </c>
      <c r="C795" s="2" t="s">
        <v>1545</v>
      </c>
      <c r="D795" s="2" t="s">
        <v>1546</v>
      </c>
      <c r="E795" s="2" t="s">
        <v>27</v>
      </c>
      <c r="F795" s="2" t="s">
        <v>27</v>
      </c>
      <c r="G795" s="2" t="s">
        <v>79</v>
      </c>
      <c r="H795" s="2" t="s">
        <v>327</v>
      </c>
      <c r="I795" s="2" t="s">
        <v>51</v>
      </c>
      <c r="J795" s="2" t="s">
        <v>35</v>
      </c>
      <c r="K795" s="2" t="s">
        <v>36</v>
      </c>
      <c r="L795" s="2" t="s">
        <v>33</v>
      </c>
      <c r="M795" s="3">
        <v>42405</v>
      </c>
      <c r="N795" s="4">
        <v>1.6830000000000003</v>
      </c>
      <c r="O795" s="4">
        <v>3.0579999999999998</v>
      </c>
      <c r="P795" s="5">
        <f t="shared" si="60"/>
        <v>0.81699346405228723</v>
      </c>
      <c r="Q795" s="5">
        <v>0.08</v>
      </c>
      <c r="R795" s="6">
        <f t="shared" si="61"/>
        <v>3.3026400000000002</v>
      </c>
      <c r="S795" s="7">
        <v>40</v>
      </c>
      <c r="T795" s="8">
        <f t="shared" si="62"/>
        <v>132.10560000000001</v>
      </c>
      <c r="U795" s="5">
        <v>0.01</v>
      </c>
      <c r="V795" s="9">
        <f t="shared" si="63"/>
        <v>1.3210560000000002</v>
      </c>
      <c r="W795" s="4">
        <v>1.3900000000000001</v>
      </c>
      <c r="X795" s="4">
        <f t="shared" si="64"/>
        <v>132.174544</v>
      </c>
      <c r="Y795" s="58"/>
      <c r="AA795" t="b">
        <f>AND('Sales Filter'!H795= "BOBBY CHAVEZ", YEAR('Sales Filter'!B795 ) = 2015)</f>
        <v>0</v>
      </c>
    </row>
    <row r="796" spans="1:27" ht="14.5">
      <c r="A796" s="2" t="s">
        <v>1758</v>
      </c>
      <c r="B796" s="3">
        <v>42399</v>
      </c>
      <c r="C796" s="2" t="s">
        <v>1759</v>
      </c>
      <c r="D796" s="2" t="s">
        <v>1760</v>
      </c>
      <c r="E796" s="2" t="s">
        <v>48</v>
      </c>
      <c r="F796" s="2" t="s">
        <v>49</v>
      </c>
      <c r="G796" s="2" t="s">
        <v>58</v>
      </c>
      <c r="H796" s="2" t="s">
        <v>50</v>
      </c>
      <c r="I796" s="2" t="s">
        <v>117</v>
      </c>
      <c r="J796" s="2" t="s">
        <v>35</v>
      </c>
      <c r="K796" s="2" t="s">
        <v>54</v>
      </c>
      <c r="L796" s="2" t="s">
        <v>33</v>
      </c>
      <c r="M796" s="3">
        <v>42407</v>
      </c>
      <c r="N796" s="4">
        <v>1.3089999999999999</v>
      </c>
      <c r="O796" s="4">
        <v>2.1779999999999999</v>
      </c>
      <c r="P796" s="5">
        <f t="shared" si="60"/>
        <v>0.66386554621848737</v>
      </c>
      <c r="Q796" s="5">
        <v>0.08</v>
      </c>
      <c r="R796" s="6">
        <f t="shared" si="61"/>
        <v>2.3522400000000001</v>
      </c>
      <c r="S796" s="7">
        <v>14</v>
      </c>
      <c r="T796" s="8">
        <f t="shared" si="62"/>
        <v>32.931359999999998</v>
      </c>
      <c r="U796" s="5">
        <v>0.08</v>
      </c>
      <c r="V796" s="9">
        <f t="shared" si="63"/>
        <v>2.6345087999999999</v>
      </c>
      <c r="W796" s="4">
        <v>4.8199999999999994</v>
      </c>
      <c r="X796" s="4">
        <f t="shared" si="64"/>
        <v>35.116851199999999</v>
      </c>
      <c r="Y796" s="58"/>
      <c r="AA796" t="b">
        <f>AND('Sales Filter'!H796= "BOBBY CHAVEZ", YEAR('Sales Filter'!B796 ) = 2015)</f>
        <v>0</v>
      </c>
    </row>
    <row r="797" spans="1:27" ht="14.5">
      <c r="A797" s="2" t="s">
        <v>1761</v>
      </c>
      <c r="B797" s="3">
        <v>42401</v>
      </c>
      <c r="C797" s="2" t="s">
        <v>599</v>
      </c>
      <c r="D797" s="2" t="s">
        <v>600</v>
      </c>
      <c r="E797" s="2" t="s">
        <v>48</v>
      </c>
      <c r="F797" s="2" t="s">
        <v>49</v>
      </c>
      <c r="G797" s="2" t="s">
        <v>40</v>
      </c>
      <c r="H797" s="2" t="s">
        <v>70</v>
      </c>
      <c r="I797" s="2" t="s">
        <v>42</v>
      </c>
      <c r="J797" s="2" t="s">
        <v>35</v>
      </c>
      <c r="K797" s="2" t="s">
        <v>36</v>
      </c>
      <c r="L797" s="2" t="s">
        <v>33</v>
      </c>
      <c r="M797" s="3">
        <v>42410</v>
      </c>
      <c r="N797" s="4">
        <v>4.3450000000000006</v>
      </c>
      <c r="O797" s="4">
        <v>6.6880000000000006</v>
      </c>
      <c r="P797" s="5">
        <f t="shared" si="60"/>
        <v>0.5392405063291138</v>
      </c>
      <c r="Q797" s="5">
        <v>0.08</v>
      </c>
      <c r="R797" s="6">
        <f t="shared" si="61"/>
        <v>7.223040000000001</v>
      </c>
      <c r="S797" s="7">
        <v>44</v>
      </c>
      <c r="T797" s="8">
        <f t="shared" si="62"/>
        <v>317.81376000000006</v>
      </c>
      <c r="U797" s="5">
        <v>9.9999999999999992E-2</v>
      </c>
      <c r="V797" s="9">
        <f t="shared" si="63"/>
        <v>31.781376000000002</v>
      </c>
      <c r="W797" s="4">
        <v>1.87</v>
      </c>
      <c r="X797" s="4">
        <f t="shared" si="64"/>
        <v>287.90238400000004</v>
      </c>
      <c r="Y797" s="58"/>
      <c r="AA797" t="b">
        <f>AND('Sales Filter'!H797= "BOBBY CHAVEZ", YEAR('Sales Filter'!B797 ) = 2015)</f>
        <v>0</v>
      </c>
    </row>
    <row r="798" spans="1:27" ht="14.5">
      <c r="A798" s="2" t="s">
        <v>1762</v>
      </c>
      <c r="B798" s="3">
        <v>42402</v>
      </c>
      <c r="C798" s="2" t="s">
        <v>38</v>
      </c>
      <c r="D798" s="2" t="s">
        <v>39</v>
      </c>
      <c r="E798" s="2" t="s">
        <v>27</v>
      </c>
      <c r="F798" s="2" t="s">
        <v>27</v>
      </c>
      <c r="G798" s="2" t="s">
        <v>40</v>
      </c>
      <c r="H798" s="2" t="s">
        <v>41</v>
      </c>
      <c r="I798" s="2" t="s">
        <v>51</v>
      </c>
      <c r="J798" s="2" t="s">
        <v>35</v>
      </c>
      <c r="K798" s="2" t="s">
        <v>32</v>
      </c>
      <c r="L798" s="2" t="s">
        <v>43</v>
      </c>
      <c r="M798" s="3">
        <v>42410</v>
      </c>
      <c r="N798" s="4">
        <v>18.480000000000004</v>
      </c>
      <c r="O798" s="4">
        <v>45.067</v>
      </c>
      <c r="P798" s="5">
        <f t="shared" si="60"/>
        <v>1.4386904761904757</v>
      </c>
      <c r="Q798" s="5">
        <v>0.08</v>
      </c>
      <c r="R798" s="6">
        <f t="shared" si="61"/>
        <v>48.672360000000005</v>
      </c>
      <c r="S798" s="7">
        <v>51</v>
      </c>
      <c r="T798" s="8">
        <f t="shared" si="62"/>
        <v>2482.2903600000004</v>
      </c>
      <c r="U798" s="5">
        <v>0.05</v>
      </c>
      <c r="V798" s="9">
        <f t="shared" si="63"/>
        <v>124.11451800000003</v>
      </c>
      <c r="W798" s="4">
        <v>9.0400000000000009</v>
      </c>
      <c r="X798" s="4">
        <f t="shared" si="64"/>
        <v>2367.2158420000005</v>
      </c>
      <c r="Y798" s="58"/>
      <c r="AA798" t="b">
        <f>AND('Sales Filter'!H798= "BOBBY CHAVEZ", YEAR('Sales Filter'!B798 ) = 2015)</f>
        <v>0</v>
      </c>
    </row>
    <row r="799" spans="1:27" ht="14.5">
      <c r="A799" s="2" t="s">
        <v>1763</v>
      </c>
      <c r="B799" s="3">
        <v>42406</v>
      </c>
      <c r="C799" s="2" t="s">
        <v>1229</v>
      </c>
      <c r="D799" s="2" t="s">
        <v>1230</v>
      </c>
      <c r="E799" s="2" t="s">
        <v>48</v>
      </c>
      <c r="F799" s="2" t="s">
        <v>49</v>
      </c>
      <c r="G799" s="2" t="s">
        <v>79</v>
      </c>
      <c r="H799" s="2" t="s">
        <v>70</v>
      </c>
      <c r="I799" s="2" t="s">
        <v>30</v>
      </c>
      <c r="J799" s="2" t="s">
        <v>35</v>
      </c>
      <c r="K799" s="2" t="s">
        <v>36</v>
      </c>
      <c r="L799" s="2" t="s">
        <v>33</v>
      </c>
      <c r="M799" s="3">
        <v>42414</v>
      </c>
      <c r="N799" s="4">
        <v>23.716000000000001</v>
      </c>
      <c r="O799" s="4">
        <v>40.204999999999998</v>
      </c>
      <c r="P799" s="5">
        <f t="shared" si="60"/>
        <v>0.695269016697588</v>
      </c>
      <c r="Q799" s="5">
        <v>0.08</v>
      </c>
      <c r="R799" s="6">
        <f t="shared" si="61"/>
        <v>43.421399999999998</v>
      </c>
      <c r="S799" s="7">
        <v>8</v>
      </c>
      <c r="T799" s="8">
        <f t="shared" si="62"/>
        <v>347.37119999999999</v>
      </c>
      <c r="U799" s="5">
        <v>0.02</v>
      </c>
      <c r="V799" s="9">
        <f t="shared" si="63"/>
        <v>6.9474239999999998</v>
      </c>
      <c r="W799" s="4">
        <v>13.940000000000001</v>
      </c>
      <c r="X799" s="4">
        <f t="shared" si="64"/>
        <v>354.36377599999997</v>
      </c>
      <c r="Y799" s="58"/>
      <c r="AA799" t="b">
        <f>AND('Sales Filter'!H799= "BOBBY CHAVEZ", YEAR('Sales Filter'!B799 ) = 2015)</f>
        <v>0</v>
      </c>
    </row>
    <row r="800" spans="1:27" ht="14.5">
      <c r="A800" s="2" t="s">
        <v>1764</v>
      </c>
      <c r="B800" s="3">
        <v>42407</v>
      </c>
      <c r="C800" s="2" t="s">
        <v>383</v>
      </c>
      <c r="D800" s="2" t="s">
        <v>384</v>
      </c>
      <c r="E800" s="2" t="s">
        <v>27</v>
      </c>
      <c r="F800" s="2" t="s">
        <v>27</v>
      </c>
      <c r="G800" s="2" t="s">
        <v>28</v>
      </c>
      <c r="H800" s="2" t="s">
        <v>103</v>
      </c>
      <c r="I800" s="2" t="s">
        <v>42</v>
      </c>
      <c r="J800" s="2" t="s">
        <v>35</v>
      </c>
      <c r="K800" s="2" t="s">
        <v>36</v>
      </c>
      <c r="L800" s="2" t="s">
        <v>33</v>
      </c>
      <c r="M800" s="3">
        <v>42419</v>
      </c>
      <c r="N800" s="4">
        <v>2.8490000000000002</v>
      </c>
      <c r="O800" s="4">
        <v>4.3780000000000001</v>
      </c>
      <c r="P800" s="5">
        <f t="shared" si="60"/>
        <v>0.53667953667953661</v>
      </c>
      <c r="Q800" s="5">
        <v>0.08</v>
      </c>
      <c r="R800" s="6">
        <f t="shared" si="61"/>
        <v>4.7282400000000004</v>
      </c>
      <c r="S800" s="7">
        <v>52</v>
      </c>
      <c r="T800" s="8">
        <f t="shared" si="62"/>
        <v>245.86848000000003</v>
      </c>
      <c r="U800" s="5">
        <v>0.09</v>
      </c>
      <c r="V800" s="9">
        <f t="shared" si="63"/>
        <v>22.128163200000003</v>
      </c>
      <c r="W800" s="4">
        <v>3.02</v>
      </c>
      <c r="X800" s="4">
        <f t="shared" si="64"/>
        <v>226.76031680000003</v>
      </c>
      <c r="Y800" s="58"/>
      <c r="AA800" t="b">
        <f>AND('Sales Filter'!H800= "BOBBY CHAVEZ", YEAR('Sales Filter'!B800 ) = 2015)</f>
        <v>0</v>
      </c>
    </row>
    <row r="801" spans="1:27" ht="14.5">
      <c r="A801" s="2" t="s">
        <v>1765</v>
      </c>
      <c r="B801" s="3">
        <v>42408</v>
      </c>
      <c r="C801" s="2" t="s">
        <v>383</v>
      </c>
      <c r="D801" s="2" t="s">
        <v>384</v>
      </c>
      <c r="E801" s="2" t="s">
        <v>27</v>
      </c>
      <c r="F801" s="2" t="s">
        <v>27</v>
      </c>
      <c r="G801" s="2" t="s">
        <v>28</v>
      </c>
      <c r="H801" s="2" t="s">
        <v>103</v>
      </c>
      <c r="I801" s="2" t="s">
        <v>30</v>
      </c>
      <c r="J801" s="2" t="s">
        <v>35</v>
      </c>
      <c r="K801" s="2" t="s">
        <v>36</v>
      </c>
      <c r="L801" s="2" t="s">
        <v>33</v>
      </c>
      <c r="M801" s="3">
        <v>42416</v>
      </c>
      <c r="N801" s="4">
        <v>12.221</v>
      </c>
      <c r="O801" s="4">
        <v>21.824000000000002</v>
      </c>
      <c r="P801" s="5">
        <f t="shared" si="60"/>
        <v>0.78577857785778593</v>
      </c>
      <c r="Q801" s="5">
        <v>0.08</v>
      </c>
      <c r="R801" s="6">
        <f t="shared" si="61"/>
        <v>23.569920000000003</v>
      </c>
      <c r="S801" s="7">
        <v>12</v>
      </c>
      <c r="T801" s="8">
        <f t="shared" si="62"/>
        <v>282.83904000000007</v>
      </c>
      <c r="U801" s="5">
        <v>6.0000000000000005E-2</v>
      </c>
      <c r="V801" s="9">
        <f t="shared" si="63"/>
        <v>16.970342400000007</v>
      </c>
      <c r="W801" s="4">
        <v>4.1499999999999995</v>
      </c>
      <c r="X801" s="4">
        <f t="shared" si="64"/>
        <v>270.01869760000005</v>
      </c>
      <c r="Y801" s="58"/>
      <c r="AA801" t="b">
        <f>AND('Sales Filter'!H801= "BOBBY CHAVEZ", YEAR('Sales Filter'!B801 ) = 2015)</f>
        <v>0</v>
      </c>
    </row>
    <row r="802" spans="1:27" ht="14.5">
      <c r="A802" s="2" t="s">
        <v>1766</v>
      </c>
      <c r="B802" s="3">
        <v>42409</v>
      </c>
      <c r="C802" s="2" t="s">
        <v>909</v>
      </c>
      <c r="D802" s="2" t="s">
        <v>910</v>
      </c>
      <c r="E802" s="2" t="s">
        <v>27</v>
      </c>
      <c r="F802" s="2" t="s">
        <v>27</v>
      </c>
      <c r="G802" s="2" t="s">
        <v>58</v>
      </c>
      <c r="H802" s="2" t="s">
        <v>327</v>
      </c>
      <c r="I802" s="2" t="s">
        <v>30</v>
      </c>
      <c r="J802" s="2" t="s">
        <v>31</v>
      </c>
      <c r="K802" s="2" t="s">
        <v>54</v>
      </c>
      <c r="L802" s="2" t="s">
        <v>33</v>
      </c>
      <c r="M802" s="3">
        <v>42418</v>
      </c>
      <c r="N802" s="4">
        <v>45.408000000000008</v>
      </c>
      <c r="O802" s="4">
        <v>105.589</v>
      </c>
      <c r="P802" s="5">
        <f t="shared" si="60"/>
        <v>1.3253391472868212</v>
      </c>
      <c r="Q802" s="5">
        <v>0.08</v>
      </c>
      <c r="R802" s="6">
        <f t="shared" si="61"/>
        <v>114.03612000000001</v>
      </c>
      <c r="S802" s="7">
        <v>16</v>
      </c>
      <c r="T802" s="8">
        <f t="shared" si="62"/>
        <v>1824.5779200000002</v>
      </c>
      <c r="U802" s="5">
        <v>0.05</v>
      </c>
      <c r="V802" s="9">
        <f t="shared" si="63"/>
        <v>91.22889600000002</v>
      </c>
      <c r="W802" s="4">
        <v>9.0400000000000009</v>
      </c>
      <c r="X802" s="4">
        <f t="shared" si="64"/>
        <v>1742.3890240000001</v>
      </c>
      <c r="Y802" s="58"/>
      <c r="AA802" t="b">
        <f>AND('Sales Filter'!H802= "BOBBY CHAVEZ", YEAR('Sales Filter'!B802 ) = 2015)</f>
        <v>0</v>
      </c>
    </row>
    <row r="803" spans="1:27" ht="14.5">
      <c r="A803" s="2" t="s">
        <v>1767</v>
      </c>
      <c r="B803" s="3">
        <v>42409</v>
      </c>
      <c r="C803" s="2" t="s">
        <v>1669</v>
      </c>
      <c r="D803" s="2" t="s">
        <v>1670</v>
      </c>
      <c r="E803" s="2" t="s">
        <v>27</v>
      </c>
      <c r="F803" s="2" t="s">
        <v>27</v>
      </c>
      <c r="G803" s="2" t="s">
        <v>79</v>
      </c>
      <c r="H803" s="2" t="s">
        <v>233</v>
      </c>
      <c r="I803" s="2" t="s">
        <v>42</v>
      </c>
      <c r="J803" s="2" t="s">
        <v>35</v>
      </c>
      <c r="K803" s="2" t="s">
        <v>54</v>
      </c>
      <c r="L803" s="2" t="s">
        <v>33</v>
      </c>
      <c r="M803" s="3">
        <v>42425</v>
      </c>
      <c r="N803" s="4">
        <v>109.32900000000001</v>
      </c>
      <c r="O803" s="4">
        <v>179.22300000000001</v>
      </c>
      <c r="P803" s="5">
        <f t="shared" si="60"/>
        <v>0.63929972834289162</v>
      </c>
      <c r="Q803" s="5">
        <v>0.08</v>
      </c>
      <c r="R803" s="6">
        <f t="shared" si="61"/>
        <v>193.56084000000001</v>
      </c>
      <c r="S803" s="7">
        <v>24</v>
      </c>
      <c r="T803" s="8">
        <f t="shared" si="62"/>
        <v>4645.4601600000005</v>
      </c>
      <c r="U803" s="5">
        <v>0.08</v>
      </c>
      <c r="V803" s="9">
        <f t="shared" si="63"/>
        <v>371.63681280000003</v>
      </c>
      <c r="W803" s="4">
        <v>20.04</v>
      </c>
      <c r="X803" s="4">
        <f t="shared" si="64"/>
        <v>4293.8633472000001</v>
      </c>
      <c r="Y803" s="58"/>
      <c r="AA803" t="b">
        <f>AND('Sales Filter'!H803= "BOBBY CHAVEZ", YEAR('Sales Filter'!B803 ) = 2015)</f>
        <v>0</v>
      </c>
    </row>
    <row r="804" spans="1:27" ht="14.5">
      <c r="A804" s="2" t="s">
        <v>1768</v>
      </c>
      <c r="B804" s="3">
        <v>42411</v>
      </c>
      <c r="C804" s="2" t="s">
        <v>1123</v>
      </c>
      <c r="D804" s="2" t="s">
        <v>1124</v>
      </c>
      <c r="E804" s="2" t="s">
        <v>27</v>
      </c>
      <c r="F804" s="2" t="s">
        <v>27</v>
      </c>
      <c r="G804" s="2" t="s">
        <v>58</v>
      </c>
      <c r="H804" s="2" t="s">
        <v>242</v>
      </c>
      <c r="I804" s="2" t="s">
        <v>117</v>
      </c>
      <c r="J804" s="2" t="s">
        <v>196</v>
      </c>
      <c r="K804" s="2" t="s">
        <v>32</v>
      </c>
      <c r="L804" s="2" t="s">
        <v>33</v>
      </c>
      <c r="M804" s="3">
        <v>42419</v>
      </c>
      <c r="N804" s="4">
        <v>6.0500000000000007</v>
      </c>
      <c r="O804" s="4">
        <v>13.442000000000002</v>
      </c>
      <c r="P804" s="5">
        <f t="shared" si="60"/>
        <v>1.2218181818181819</v>
      </c>
      <c r="Q804" s="5">
        <v>0.08</v>
      </c>
      <c r="R804" s="6">
        <f t="shared" si="61"/>
        <v>14.517360000000004</v>
      </c>
      <c r="S804" s="7">
        <v>12</v>
      </c>
      <c r="T804" s="8">
        <f t="shared" si="62"/>
        <v>174.20832000000004</v>
      </c>
      <c r="U804" s="5">
        <v>0.11</v>
      </c>
      <c r="V804" s="9">
        <f t="shared" si="63"/>
        <v>19.162915200000004</v>
      </c>
      <c r="W804" s="4">
        <v>2.9</v>
      </c>
      <c r="X804" s="4">
        <f t="shared" si="64"/>
        <v>157.94540480000003</v>
      </c>
      <c r="Y804" s="58"/>
      <c r="AA804" t="b">
        <f>AND('Sales Filter'!H804= "BOBBY CHAVEZ", YEAR('Sales Filter'!B804 ) = 2015)</f>
        <v>0</v>
      </c>
    </row>
    <row r="805" spans="1:27" ht="14.5">
      <c r="A805" s="2" t="s">
        <v>1769</v>
      </c>
      <c r="B805" s="3">
        <v>42411</v>
      </c>
      <c r="C805" s="2" t="s">
        <v>1770</v>
      </c>
      <c r="D805" s="2" t="s">
        <v>1771</v>
      </c>
      <c r="E805" s="2" t="s">
        <v>27</v>
      </c>
      <c r="F805" s="2" t="s">
        <v>27</v>
      </c>
      <c r="G805" s="2" t="s">
        <v>28</v>
      </c>
      <c r="H805" s="2" t="s">
        <v>233</v>
      </c>
      <c r="I805" s="2" t="s">
        <v>117</v>
      </c>
      <c r="J805" s="2" t="s">
        <v>35</v>
      </c>
      <c r="K805" s="2" t="s">
        <v>32</v>
      </c>
      <c r="L805" s="2" t="s">
        <v>43</v>
      </c>
      <c r="M805" s="3">
        <v>42421</v>
      </c>
      <c r="N805" s="4">
        <v>4.6090000000000009</v>
      </c>
      <c r="O805" s="4">
        <v>11.253000000000002</v>
      </c>
      <c r="P805" s="5">
        <f t="shared" si="60"/>
        <v>1.4415274463007159</v>
      </c>
      <c r="Q805" s="5">
        <v>0.08</v>
      </c>
      <c r="R805" s="6">
        <f t="shared" si="61"/>
        <v>12.153240000000002</v>
      </c>
      <c r="S805" s="7">
        <v>21</v>
      </c>
      <c r="T805" s="8">
        <f t="shared" si="62"/>
        <v>255.21804000000003</v>
      </c>
      <c r="U805" s="5">
        <v>0.09</v>
      </c>
      <c r="V805" s="9">
        <f t="shared" si="63"/>
        <v>22.969623600000002</v>
      </c>
      <c r="W805" s="4">
        <v>4.7299999999999995</v>
      </c>
      <c r="X805" s="4">
        <f t="shared" si="64"/>
        <v>236.97841640000001</v>
      </c>
      <c r="Y805" s="58"/>
      <c r="AA805" t="b">
        <f>AND('Sales Filter'!H805= "BOBBY CHAVEZ", YEAR('Sales Filter'!B805 ) = 2015)</f>
        <v>0</v>
      </c>
    </row>
    <row r="806" spans="1:27" ht="14.5">
      <c r="A806" s="2" t="s">
        <v>1772</v>
      </c>
      <c r="B806" s="3">
        <v>42411</v>
      </c>
      <c r="C806" s="2" t="s">
        <v>1194</v>
      </c>
      <c r="D806" s="2" t="s">
        <v>1195</v>
      </c>
      <c r="E806" s="2" t="s">
        <v>48</v>
      </c>
      <c r="F806" s="2" t="s">
        <v>49</v>
      </c>
      <c r="G806" s="2" t="s">
        <v>58</v>
      </c>
      <c r="H806" s="2" t="s">
        <v>50</v>
      </c>
      <c r="I806" s="2" t="s">
        <v>117</v>
      </c>
      <c r="J806" s="2" t="s">
        <v>35</v>
      </c>
      <c r="K806" s="2" t="s">
        <v>36</v>
      </c>
      <c r="L806" s="2" t="s">
        <v>33</v>
      </c>
      <c r="M806" s="3">
        <v>42421</v>
      </c>
      <c r="N806" s="4">
        <v>3.19</v>
      </c>
      <c r="O806" s="4">
        <v>5.2359999999999998</v>
      </c>
      <c r="P806" s="5">
        <f t="shared" si="60"/>
        <v>0.64137931034482754</v>
      </c>
      <c r="Q806" s="5">
        <v>0.08</v>
      </c>
      <c r="R806" s="6">
        <f t="shared" si="61"/>
        <v>5.6548800000000004</v>
      </c>
      <c r="S806" s="7">
        <v>35</v>
      </c>
      <c r="T806" s="8">
        <f t="shared" si="62"/>
        <v>197.92080000000001</v>
      </c>
      <c r="U806" s="5">
        <v>6.9999999999999993E-2</v>
      </c>
      <c r="V806" s="9">
        <f t="shared" si="63"/>
        <v>13.854455999999999</v>
      </c>
      <c r="W806" s="4">
        <v>0.93</v>
      </c>
      <c r="X806" s="4">
        <f t="shared" si="64"/>
        <v>184.99634400000002</v>
      </c>
      <c r="Y806" s="58"/>
      <c r="AA806" t="b">
        <f>AND('Sales Filter'!H806= "BOBBY CHAVEZ", YEAR('Sales Filter'!B806 ) = 2015)</f>
        <v>0</v>
      </c>
    </row>
    <row r="807" spans="1:27" ht="14.5">
      <c r="A807" s="2" t="s">
        <v>1773</v>
      </c>
      <c r="B807" s="3">
        <v>42414</v>
      </c>
      <c r="C807" s="2" t="s">
        <v>790</v>
      </c>
      <c r="D807" s="2" t="s">
        <v>791</v>
      </c>
      <c r="E807" s="2" t="s">
        <v>27</v>
      </c>
      <c r="F807" s="2" t="s">
        <v>27</v>
      </c>
      <c r="G807" s="2" t="s">
        <v>40</v>
      </c>
      <c r="H807" s="2" t="s">
        <v>59</v>
      </c>
      <c r="I807" s="2" t="s">
        <v>51</v>
      </c>
      <c r="J807" s="2" t="s">
        <v>35</v>
      </c>
      <c r="K807" s="2" t="s">
        <v>54</v>
      </c>
      <c r="L807" s="2" t="s">
        <v>33</v>
      </c>
      <c r="M807" s="3">
        <v>42422</v>
      </c>
      <c r="N807" s="4">
        <v>4.9830000000000005</v>
      </c>
      <c r="O807" s="4">
        <v>8.0300000000000011</v>
      </c>
      <c r="P807" s="5">
        <f t="shared" si="60"/>
        <v>0.61147902869757176</v>
      </c>
      <c r="Q807" s="5">
        <v>0.08</v>
      </c>
      <c r="R807" s="6">
        <f t="shared" si="61"/>
        <v>8.6724000000000014</v>
      </c>
      <c r="S807" s="7">
        <v>38</v>
      </c>
      <c r="T807" s="8">
        <f t="shared" si="62"/>
        <v>329.55120000000005</v>
      </c>
      <c r="U807" s="5">
        <v>0.11</v>
      </c>
      <c r="V807" s="9">
        <f t="shared" si="63"/>
        <v>36.250632000000003</v>
      </c>
      <c r="W807" s="4">
        <v>7.77</v>
      </c>
      <c r="X807" s="4">
        <f t="shared" si="64"/>
        <v>301.07056800000004</v>
      </c>
      <c r="Y807" s="58"/>
      <c r="AA807" t="b">
        <f>AND('Sales Filter'!H807= "BOBBY CHAVEZ", YEAR('Sales Filter'!B807 ) = 2015)</f>
        <v>0</v>
      </c>
    </row>
    <row r="808" spans="1:27" ht="14.5">
      <c r="A808" s="2" t="s">
        <v>1774</v>
      </c>
      <c r="B808" s="3">
        <v>42414</v>
      </c>
      <c r="C808" s="2" t="s">
        <v>1775</v>
      </c>
      <c r="D808" s="2" t="s">
        <v>1776</v>
      </c>
      <c r="E808" s="2" t="s">
        <v>27</v>
      </c>
      <c r="F808" s="2" t="s">
        <v>27</v>
      </c>
      <c r="G808" s="2" t="s">
        <v>28</v>
      </c>
      <c r="H808" s="2" t="s">
        <v>233</v>
      </c>
      <c r="I808" s="2" t="s">
        <v>42</v>
      </c>
      <c r="J808" s="2" t="s">
        <v>35</v>
      </c>
      <c r="K808" s="2" t="s">
        <v>36</v>
      </c>
      <c r="L808" s="2" t="s">
        <v>33</v>
      </c>
      <c r="M808" s="3">
        <v>42426</v>
      </c>
      <c r="N808" s="4">
        <v>2.8490000000000002</v>
      </c>
      <c r="O808" s="4">
        <v>4.3780000000000001</v>
      </c>
      <c r="P808" s="5">
        <f t="shared" si="60"/>
        <v>0.53667953667953661</v>
      </c>
      <c r="Q808" s="5">
        <v>0.08</v>
      </c>
      <c r="R808" s="6">
        <f t="shared" si="61"/>
        <v>4.7282400000000004</v>
      </c>
      <c r="S808" s="7">
        <v>13</v>
      </c>
      <c r="T808" s="8">
        <f t="shared" si="62"/>
        <v>61.467120000000008</v>
      </c>
      <c r="U808" s="5">
        <v>0.02</v>
      </c>
      <c r="V808" s="9">
        <f t="shared" si="63"/>
        <v>1.2293424000000002</v>
      </c>
      <c r="W808" s="4">
        <v>3.02</v>
      </c>
      <c r="X808" s="4">
        <f t="shared" si="64"/>
        <v>63.257777600000011</v>
      </c>
      <c r="Y808" s="58"/>
      <c r="AA808" t="b">
        <f>AND('Sales Filter'!H808= "BOBBY CHAVEZ", YEAR('Sales Filter'!B808 ) = 2015)</f>
        <v>0</v>
      </c>
    </row>
    <row r="809" spans="1:27" ht="14.5">
      <c r="A809" s="2" t="s">
        <v>1777</v>
      </c>
      <c r="B809" s="3">
        <v>42415</v>
      </c>
      <c r="C809" s="2" t="s">
        <v>546</v>
      </c>
      <c r="D809" s="2" t="s">
        <v>547</v>
      </c>
      <c r="E809" s="2" t="s">
        <v>48</v>
      </c>
      <c r="F809" s="2" t="s">
        <v>49</v>
      </c>
      <c r="G809" s="2" t="s">
        <v>79</v>
      </c>
      <c r="H809" s="2" t="s">
        <v>70</v>
      </c>
      <c r="I809" s="2" t="s">
        <v>51</v>
      </c>
      <c r="J809" s="2" t="s">
        <v>35</v>
      </c>
      <c r="K809" s="2" t="s">
        <v>36</v>
      </c>
      <c r="L809" s="2" t="s">
        <v>33</v>
      </c>
      <c r="M809" s="3">
        <v>42423</v>
      </c>
      <c r="N809" s="4">
        <v>1.7600000000000002</v>
      </c>
      <c r="O809" s="4">
        <v>2.8820000000000006</v>
      </c>
      <c r="P809" s="5">
        <f t="shared" si="60"/>
        <v>0.63750000000000007</v>
      </c>
      <c r="Q809" s="5">
        <v>0.08</v>
      </c>
      <c r="R809" s="6">
        <f t="shared" si="61"/>
        <v>3.1125600000000007</v>
      </c>
      <c r="S809" s="7">
        <v>50</v>
      </c>
      <c r="T809" s="8">
        <f t="shared" si="62"/>
        <v>155.62800000000004</v>
      </c>
      <c r="U809" s="5">
        <v>0.11</v>
      </c>
      <c r="V809" s="9">
        <f t="shared" si="63"/>
        <v>17.119080000000004</v>
      </c>
      <c r="W809" s="4">
        <v>0.85000000000000009</v>
      </c>
      <c r="X809" s="4">
        <f t="shared" si="64"/>
        <v>139.35892000000004</v>
      </c>
      <c r="Y809" s="58"/>
      <c r="AA809" t="b">
        <f>AND('Sales Filter'!H809= "BOBBY CHAVEZ", YEAR('Sales Filter'!B809 ) = 2015)</f>
        <v>0</v>
      </c>
    </row>
    <row r="810" spans="1:27" ht="14.5">
      <c r="A810" s="2" t="s">
        <v>1778</v>
      </c>
      <c r="B810" s="3">
        <v>42418</v>
      </c>
      <c r="C810" s="2" t="s">
        <v>391</v>
      </c>
      <c r="D810" s="2" t="s">
        <v>392</v>
      </c>
      <c r="E810" s="2" t="s">
        <v>48</v>
      </c>
      <c r="F810" s="2" t="s">
        <v>49</v>
      </c>
      <c r="G810" s="2" t="s">
        <v>28</v>
      </c>
      <c r="H810" s="2" t="s">
        <v>70</v>
      </c>
      <c r="I810" s="2" t="s">
        <v>60</v>
      </c>
      <c r="J810" s="2" t="s">
        <v>31</v>
      </c>
      <c r="K810" s="2" t="s">
        <v>54</v>
      </c>
      <c r="L810" s="2" t="s">
        <v>33</v>
      </c>
      <c r="M810" s="3">
        <v>42427</v>
      </c>
      <c r="N810" s="4">
        <v>16.170000000000002</v>
      </c>
      <c r="O810" s="4">
        <v>32.989000000000004</v>
      </c>
      <c r="P810" s="5">
        <f t="shared" si="60"/>
        <v>1.0401360544217688</v>
      </c>
      <c r="Q810" s="5">
        <v>0.08</v>
      </c>
      <c r="R810" s="6">
        <f t="shared" si="61"/>
        <v>35.62812000000001</v>
      </c>
      <c r="S810" s="7">
        <v>13</v>
      </c>
      <c r="T810" s="8">
        <f t="shared" si="62"/>
        <v>463.16556000000014</v>
      </c>
      <c r="U810" s="5">
        <v>0.09</v>
      </c>
      <c r="V810" s="9">
        <f t="shared" si="63"/>
        <v>41.684900400000011</v>
      </c>
      <c r="W810" s="4">
        <v>5.55</v>
      </c>
      <c r="X810" s="4">
        <f t="shared" si="64"/>
        <v>427.03065960000015</v>
      </c>
      <c r="Y810" s="58"/>
      <c r="AA810" t="b">
        <f>AND('Sales Filter'!H810= "BOBBY CHAVEZ", YEAR('Sales Filter'!B810 ) = 2015)</f>
        <v>0</v>
      </c>
    </row>
    <row r="811" spans="1:27" ht="14.5">
      <c r="A811" s="2" t="s">
        <v>1779</v>
      </c>
      <c r="B811" s="3">
        <v>42420</v>
      </c>
      <c r="C811" s="2" t="s">
        <v>1780</v>
      </c>
      <c r="D811" s="2" t="s">
        <v>1781</v>
      </c>
      <c r="E811" s="2" t="s">
        <v>27</v>
      </c>
      <c r="F811" s="2" t="s">
        <v>27</v>
      </c>
      <c r="G811" s="2" t="s">
        <v>40</v>
      </c>
      <c r="H811" s="2" t="s">
        <v>233</v>
      </c>
      <c r="I811" s="2" t="s">
        <v>51</v>
      </c>
      <c r="J811" s="2" t="s">
        <v>31</v>
      </c>
      <c r="K811" s="2" t="s">
        <v>118</v>
      </c>
      <c r="L811" s="2" t="s">
        <v>119</v>
      </c>
      <c r="M811" s="3">
        <v>42428</v>
      </c>
      <c r="N811" s="4">
        <v>306.88900000000001</v>
      </c>
      <c r="O811" s="4">
        <v>494.98900000000003</v>
      </c>
      <c r="P811" s="5">
        <f t="shared" si="60"/>
        <v>0.61292519445141413</v>
      </c>
      <c r="Q811" s="5">
        <v>0.08</v>
      </c>
      <c r="R811" s="6">
        <f t="shared" si="61"/>
        <v>534.58812000000012</v>
      </c>
      <c r="S811" s="7">
        <v>40</v>
      </c>
      <c r="T811" s="8">
        <f t="shared" si="62"/>
        <v>21383.524800000007</v>
      </c>
      <c r="U811" s="5">
        <v>0.02</v>
      </c>
      <c r="V811" s="9">
        <f t="shared" si="63"/>
        <v>427.67049600000013</v>
      </c>
      <c r="W811" s="4">
        <v>49.05</v>
      </c>
      <c r="X811" s="4">
        <f t="shared" si="64"/>
        <v>21004.904304000007</v>
      </c>
      <c r="Y811" s="58"/>
      <c r="AA811" t="b">
        <f>AND('Sales Filter'!H811= "BOBBY CHAVEZ", YEAR('Sales Filter'!B811 ) = 2015)</f>
        <v>0</v>
      </c>
    </row>
    <row r="812" spans="1:27" ht="14.5">
      <c r="A812" s="2" t="s">
        <v>1782</v>
      </c>
      <c r="B812" s="3">
        <v>42421</v>
      </c>
      <c r="C812" s="2" t="s">
        <v>1783</v>
      </c>
      <c r="D812" s="2" t="s">
        <v>1784</v>
      </c>
      <c r="E812" s="2" t="s">
        <v>27</v>
      </c>
      <c r="F812" s="2" t="s">
        <v>27</v>
      </c>
      <c r="G812" s="2" t="s">
        <v>40</v>
      </c>
      <c r="H812" s="2" t="s">
        <v>103</v>
      </c>
      <c r="I812" s="2" t="s">
        <v>30</v>
      </c>
      <c r="J812" s="2" t="s">
        <v>35</v>
      </c>
      <c r="K812" s="2" t="s">
        <v>54</v>
      </c>
      <c r="L812" s="2" t="s">
        <v>33</v>
      </c>
      <c r="M812" s="3">
        <v>42429</v>
      </c>
      <c r="N812" s="4">
        <v>24.167000000000002</v>
      </c>
      <c r="O812" s="4">
        <v>38.984000000000002</v>
      </c>
      <c r="P812" s="5">
        <f t="shared" si="60"/>
        <v>0.61310878470641783</v>
      </c>
      <c r="Q812" s="5">
        <v>0.08</v>
      </c>
      <c r="R812" s="6">
        <f t="shared" si="61"/>
        <v>42.102720000000005</v>
      </c>
      <c r="S812" s="7">
        <v>50</v>
      </c>
      <c r="T812" s="8">
        <f t="shared" si="62"/>
        <v>2105.1360000000004</v>
      </c>
      <c r="U812" s="5">
        <v>0.09</v>
      </c>
      <c r="V812" s="9">
        <f t="shared" si="63"/>
        <v>189.46224000000004</v>
      </c>
      <c r="W812" s="4">
        <v>4.97</v>
      </c>
      <c r="X812" s="4">
        <f t="shared" si="64"/>
        <v>1920.6437600000004</v>
      </c>
      <c r="Y812" s="58"/>
      <c r="AA812" t="b">
        <f>AND('Sales Filter'!H812= "BOBBY CHAVEZ", YEAR('Sales Filter'!B812 ) = 2015)</f>
        <v>0</v>
      </c>
    </row>
    <row r="813" spans="1:27" ht="14.5">
      <c r="A813" s="2" t="s">
        <v>1785</v>
      </c>
      <c r="B813" s="3">
        <v>42424</v>
      </c>
      <c r="C813" s="2" t="s">
        <v>1239</v>
      </c>
      <c r="D813" s="2" t="s">
        <v>1240</v>
      </c>
      <c r="E813" s="2" t="s">
        <v>27</v>
      </c>
      <c r="F813" s="2" t="s">
        <v>27</v>
      </c>
      <c r="G813" s="2" t="s">
        <v>58</v>
      </c>
      <c r="H813" s="2" t="s">
        <v>41</v>
      </c>
      <c r="I813" s="2" t="s">
        <v>42</v>
      </c>
      <c r="J813" s="2" t="s">
        <v>35</v>
      </c>
      <c r="K813" s="2" t="s">
        <v>36</v>
      </c>
      <c r="L813" s="2" t="s">
        <v>33</v>
      </c>
      <c r="M813" s="3">
        <v>42438</v>
      </c>
      <c r="N813" s="4">
        <v>3.278</v>
      </c>
      <c r="O813" s="4">
        <v>6.4240000000000004</v>
      </c>
      <c r="P813" s="5">
        <f t="shared" si="60"/>
        <v>0.95973154362416113</v>
      </c>
      <c r="Q813" s="5">
        <v>0.08</v>
      </c>
      <c r="R813" s="6">
        <f t="shared" si="61"/>
        <v>6.937920000000001</v>
      </c>
      <c r="S813" s="7">
        <v>21</v>
      </c>
      <c r="T813" s="8">
        <f t="shared" si="62"/>
        <v>145.69632000000001</v>
      </c>
      <c r="U813" s="5">
        <v>0.02</v>
      </c>
      <c r="V813" s="9">
        <f t="shared" si="63"/>
        <v>2.9139264000000002</v>
      </c>
      <c r="W813" s="4">
        <v>0.88</v>
      </c>
      <c r="X813" s="4">
        <f t="shared" si="64"/>
        <v>143.6623936</v>
      </c>
      <c r="Y813" s="58"/>
      <c r="AA813" t="b">
        <f>AND('Sales Filter'!H813= "BOBBY CHAVEZ", YEAR('Sales Filter'!B813 ) = 2015)</f>
        <v>0</v>
      </c>
    </row>
    <row r="814" spans="1:27" ht="14.5">
      <c r="A814" s="2" t="s">
        <v>1786</v>
      </c>
      <c r="B814" s="3">
        <v>42427</v>
      </c>
      <c r="C814" s="2" t="s">
        <v>140</v>
      </c>
      <c r="D814" s="2" t="s">
        <v>141</v>
      </c>
      <c r="E814" s="2" t="s">
        <v>27</v>
      </c>
      <c r="F814" s="2" t="s">
        <v>27</v>
      </c>
      <c r="G814" s="2" t="s">
        <v>40</v>
      </c>
      <c r="H814" s="2" t="s">
        <v>41</v>
      </c>
      <c r="I814" s="2" t="s">
        <v>30</v>
      </c>
      <c r="J814" s="2" t="s">
        <v>35</v>
      </c>
      <c r="K814" s="2" t="s">
        <v>54</v>
      </c>
      <c r="L814" s="2" t="s">
        <v>33</v>
      </c>
      <c r="M814" s="3">
        <v>42434</v>
      </c>
      <c r="N814" s="4">
        <v>59.719000000000001</v>
      </c>
      <c r="O814" s="4">
        <v>99.528000000000006</v>
      </c>
      <c r="P814" s="5">
        <f t="shared" si="60"/>
        <v>0.66660526800515751</v>
      </c>
      <c r="Q814" s="5">
        <v>0.08</v>
      </c>
      <c r="R814" s="6">
        <f t="shared" si="61"/>
        <v>107.49024000000001</v>
      </c>
      <c r="S814" s="7">
        <v>18</v>
      </c>
      <c r="T814" s="8">
        <f t="shared" si="62"/>
        <v>1934.8243200000002</v>
      </c>
      <c r="U814" s="5">
        <v>0.01</v>
      </c>
      <c r="V814" s="9">
        <f t="shared" si="63"/>
        <v>19.348243200000002</v>
      </c>
      <c r="W814" s="4">
        <v>20.04</v>
      </c>
      <c r="X814" s="4">
        <f t="shared" si="64"/>
        <v>1935.5160768000001</v>
      </c>
      <c r="Y814" s="58"/>
      <c r="AA814" t="b">
        <f>AND('Sales Filter'!H814= "BOBBY CHAVEZ", YEAR('Sales Filter'!B814 ) = 2015)</f>
        <v>0</v>
      </c>
    </row>
    <row r="815" spans="1:27" ht="14.5">
      <c r="A815" s="2" t="s">
        <v>1787</v>
      </c>
      <c r="B815" s="3">
        <v>42432</v>
      </c>
      <c r="C815" s="2" t="s">
        <v>1788</v>
      </c>
      <c r="D815" s="2" t="s">
        <v>1789</v>
      </c>
      <c r="E815" s="2" t="s">
        <v>27</v>
      </c>
      <c r="F815" s="2" t="s">
        <v>27</v>
      </c>
      <c r="G815" s="2" t="s">
        <v>79</v>
      </c>
      <c r="H815" s="2" t="s">
        <v>89</v>
      </c>
      <c r="I815" s="2" t="s">
        <v>42</v>
      </c>
      <c r="J815" s="2" t="s">
        <v>35</v>
      </c>
      <c r="K815" s="2" t="s">
        <v>36</v>
      </c>
      <c r="L815" s="2" t="s">
        <v>33</v>
      </c>
      <c r="M815" s="3">
        <v>42443</v>
      </c>
      <c r="N815" s="4">
        <v>1.0230000000000001</v>
      </c>
      <c r="O815" s="4">
        <v>1.7600000000000002</v>
      </c>
      <c r="P815" s="5">
        <f t="shared" si="60"/>
        <v>0.72043010752688175</v>
      </c>
      <c r="Q815" s="5">
        <v>0.08</v>
      </c>
      <c r="R815" s="6">
        <f t="shared" si="61"/>
        <v>1.9008000000000003</v>
      </c>
      <c r="S815" s="7">
        <v>45</v>
      </c>
      <c r="T815" s="8">
        <f t="shared" si="62"/>
        <v>85.536000000000016</v>
      </c>
      <c r="U815" s="5">
        <v>0.02</v>
      </c>
      <c r="V815" s="9">
        <f t="shared" si="63"/>
        <v>1.7107200000000002</v>
      </c>
      <c r="W815" s="4">
        <v>1.34</v>
      </c>
      <c r="X815" s="4">
        <f t="shared" si="64"/>
        <v>85.165280000000024</v>
      </c>
      <c r="Y815" s="58"/>
      <c r="AA815" t="b">
        <f>AND('Sales Filter'!H815= "BOBBY CHAVEZ", YEAR('Sales Filter'!B815 ) = 2015)</f>
        <v>0</v>
      </c>
    </row>
    <row r="816" spans="1:27" ht="14.5">
      <c r="A816" s="2" t="s">
        <v>1790</v>
      </c>
      <c r="B816" s="3">
        <v>42433</v>
      </c>
      <c r="C816" s="2" t="s">
        <v>304</v>
      </c>
      <c r="D816" s="2" t="s">
        <v>305</v>
      </c>
      <c r="E816" s="2" t="s">
        <v>27</v>
      </c>
      <c r="F816" s="2" t="s">
        <v>27</v>
      </c>
      <c r="G816" s="2" t="s">
        <v>40</v>
      </c>
      <c r="H816" s="2" t="s">
        <v>29</v>
      </c>
      <c r="I816" s="2" t="s">
        <v>42</v>
      </c>
      <c r="J816" s="2" t="s">
        <v>31</v>
      </c>
      <c r="K816" s="2" t="s">
        <v>54</v>
      </c>
      <c r="L816" s="2" t="s">
        <v>33</v>
      </c>
      <c r="M816" s="3">
        <v>42445</v>
      </c>
      <c r="N816" s="4">
        <v>45.408000000000008</v>
      </c>
      <c r="O816" s="4">
        <v>105.589</v>
      </c>
      <c r="P816" s="5">
        <f t="shared" si="60"/>
        <v>1.3253391472868212</v>
      </c>
      <c r="Q816" s="5">
        <v>0.08</v>
      </c>
      <c r="R816" s="6">
        <f t="shared" si="61"/>
        <v>114.03612000000001</v>
      </c>
      <c r="S816" s="7">
        <v>42</v>
      </c>
      <c r="T816" s="8">
        <f t="shared" si="62"/>
        <v>4789.5170400000006</v>
      </c>
      <c r="U816" s="5">
        <v>6.0000000000000005E-2</v>
      </c>
      <c r="V816" s="9">
        <f t="shared" si="63"/>
        <v>287.37102240000007</v>
      </c>
      <c r="W816" s="4">
        <v>9.0400000000000009</v>
      </c>
      <c r="X816" s="4">
        <f t="shared" si="64"/>
        <v>4511.1860176000009</v>
      </c>
      <c r="Y816" s="58"/>
      <c r="AA816" t="b">
        <f>AND('Sales Filter'!H816= "BOBBY CHAVEZ", YEAR('Sales Filter'!B816 ) = 2015)</f>
        <v>0</v>
      </c>
    </row>
    <row r="817" spans="1:27" ht="14.5">
      <c r="A817" s="2" t="s">
        <v>1791</v>
      </c>
      <c r="B817" s="3">
        <v>42433</v>
      </c>
      <c r="C817" s="2" t="s">
        <v>1792</v>
      </c>
      <c r="D817" s="2" t="s">
        <v>1793</v>
      </c>
      <c r="E817" s="2" t="s">
        <v>27</v>
      </c>
      <c r="F817" s="2" t="s">
        <v>27</v>
      </c>
      <c r="G817" s="2" t="s">
        <v>28</v>
      </c>
      <c r="H817" s="2" t="s">
        <v>84</v>
      </c>
      <c r="I817" s="2" t="s">
        <v>51</v>
      </c>
      <c r="J817" s="2" t="s">
        <v>35</v>
      </c>
      <c r="K817" s="2" t="s">
        <v>54</v>
      </c>
      <c r="L817" s="2" t="s">
        <v>43</v>
      </c>
      <c r="M817" s="3">
        <v>42441</v>
      </c>
      <c r="N817" s="4">
        <v>4.3890000000000002</v>
      </c>
      <c r="O817" s="4">
        <v>6.8530000000000006</v>
      </c>
      <c r="P817" s="5">
        <f t="shared" si="60"/>
        <v>0.5614035087719299</v>
      </c>
      <c r="Q817" s="5">
        <v>0.08</v>
      </c>
      <c r="R817" s="6">
        <f t="shared" si="61"/>
        <v>7.4012400000000014</v>
      </c>
      <c r="S817" s="7">
        <v>35</v>
      </c>
      <c r="T817" s="8">
        <f t="shared" si="62"/>
        <v>259.04340000000002</v>
      </c>
      <c r="U817" s="5">
        <v>0.09</v>
      </c>
      <c r="V817" s="9">
        <f t="shared" si="63"/>
        <v>23.313905999999999</v>
      </c>
      <c r="W817" s="4">
        <v>7.02</v>
      </c>
      <c r="X817" s="4">
        <f t="shared" si="64"/>
        <v>242.74949400000003</v>
      </c>
      <c r="Y817" s="58"/>
      <c r="AA817" t="b">
        <f>AND('Sales Filter'!H817= "BOBBY CHAVEZ", YEAR('Sales Filter'!B817 ) = 2015)</f>
        <v>0</v>
      </c>
    </row>
    <row r="818" spans="1:27" ht="14.5">
      <c r="A818" s="2" t="s">
        <v>1794</v>
      </c>
      <c r="B818" s="3">
        <v>42434</v>
      </c>
      <c r="C818" s="2" t="s">
        <v>507</v>
      </c>
      <c r="D818" s="2" t="s">
        <v>508</v>
      </c>
      <c r="E818" s="2" t="s">
        <v>27</v>
      </c>
      <c r="F818" s="2" t="s">
        <v>27</v>
      </c>
      <c r="G818" s="2" t="s">
        <v>79</v>
      </c>
      <c r="H818" s="2" t="s">
        <v>233</v>
      </c>
      <c r="I818" s="2" t="s">
        <v>30</v>
      </c>
      <c r="J818" s="2" t="s">
        <v>35</v>
      </c>
      <c r="K818" s="2" t="s">
        <v>32</v>
      </c>
      <c r="L818" s="2" t="s">
        <v>33</v>
      </c>
      <c r="M818" s="3">
        <v>42442</v>
      </c>
      <c r="N818" s="4">
        <v>18.480000000000004</v>
      </c>
      <c r="O818" s="4">
        <v>45.067</v>
      </c>
      <c r="P818" s="5">
        <f t="shared" si="60"/>
        <v>1.4386904761904757</v>
      </c>
      <c r="Q818" s="5">
        <v>0.08</v>
      </c>
      <c r="R818" s="6">
        <f t="shared" si="61"/>
        <v>48.672360000000005</v>
      </c>
      <c r="S818" s="7">
        <v>16</v>
      </c>
      <c r="T818" s="8">
        <f t="shared" si="62"/>
        <v>778.75776000000008</v>
      </c>
      <c r="U818" s="5">
        <v>0.01</v>
      </c>
      <c r="V818" s="9">
        <f t="shared" si="63"/>
        <v>7.7875776000000005</v>
      </c>
      <c r="W818" s="4">
        <v>9.0400000000000009</v>
      </c>
      <c r="X818" s="4">
        <f t="shared" si="64"/>
        <v>780.01018240000008</v>
      </c>
      <c r="Y818" s="58"/>
      <c r="AA818" t="b">
        <f>AND('Sales Filter'!H818= "BOBBY CHAVEZ", YEAR('Sales Filter'!B818 ) = 2015)</f>
        <v>0</v>
      </c>
    </row>
    <row r="819" spans="1:27" ht="14.5">
      <c r="A819" s="2" t="s">
        <v>1795</v>
      </c>
      <c r="B819" s="3">
        <v>42436</v>
      </c>
      <c r="C819" s="2" t="s">
        <v>1796</v>
      </c>
      <c r="D819" s="2" t="s">
        <v>1797</v>
      </c>
      <c r="E819" s="2" t="s">
        <v>48</v>
      </c>
      <c r="F819" s="2" t="s">
        <v>49</v>
      </c>
      <c r="G819" s="2" t="s">
        <v>28</v>
      </c>
      <c r="H819" s="2" t="s">
        <v>70</v>
      </c>
      <c r="I819" s="2" t="s">
        <v>30</v>
      </c>
      <c r="J819" s="2" t="s">
        <v>31</v>
      </c>
      <c r="K819" s="2" t="s">
        <v>54</v>
      </c>
      <c r="L819" s="2" t="s">
        <v>33</v>
      </c>
      <c r="M819" s="3">
        <v>42444</v>
      </c>
      <c r="N819" s="4">
        <v>7.0289999999999999</v>
      </c>
      <c r="O819" s="4">
        <v>21.978000000000002</v>
      </c>
      <c r="P819" s="5">
        <f t="shared" si="60"/>
        <v>2.126760563380282</v>
      </c>
      <c r="Q819" s="5">
        <v>0.08</v>
      </c>
      <c r="R819" s="6">
        <f t="shared" si="61"/>
        <v>23.736240000000002</v>
      </c>
      <c r="S819" s="7">
        <v>41</v>
      </c>
      <c r="T819" s="8">
        <f t="shared" si="62"/>
        <v>973.1858400000001</v>
      </c>
      <c r="U819" s="5">
        <v>6.0000000000000005E-2</v>
      </c>
      <c r="V819" s="9">
        <f t="shared" si="63"/>
        <v>58.391150400000008</v>
      </c>
      <c r="W819" s="4">
        <v>4.05</v>
      </c>
      <c r="X819" s="4">
        <f t="shared" si="64"/>
        <v>918.84468960000004</v>
      </c>
      <c r="Y819" s="58"/>
      <c r="AA819" t="b">
        <f>AND('Sales Filter'!H819= "BOBBY CHAVEZ", YEAR('Sales Filter'!B819 ) = 2015)</f>
        <v>0</v>
      </c>
    </row>
    <row r="820" spans="1:27" ht="14.5">
      <c r="A820" s="2" t="s">
        <v>1798</v>
      </c>
      <c r="B820" s="3">
        <v>42438</v>
      </c>
      <c r="C820" s="2" t="s">
        <v>831</v>
      </c>
      <c r="D820" s="2" t="s">
        <v>832</v>
      </c>
      <c r="E820" s="2" t="s">
        <v>27</v>
      </c>
      <c r="F820" s="2" t="s">
        <v>27</v>
      </c>
      <c r="G820" s="2" t="s">
        <v>40</v>
      </c>
      <c r="H820" s="2" t="s">
        <v>89</v>
      </c>
      <c r="I820" s="2" t="s">
        <v>30</v>
      </c>
      <c r="J820" s="2" t="s">
        <v>35</v>
      </c>
      <c r="K820" s="2" t="s">
        <v>54</v>
      </c>
      <c r="L820" s="2" t="s">
        <v>33</v>
      </c>
      <c r="M820" s="3">
        <v>42447</v>
      </c>
      <c r="N820" s="4">
        <v>16.445</v>
      </c>
      <c r="O820" s="4">
        <v>38.236000000000004</v>
      </c>
      <c r="P820" s="5">
        <f t="shared" si="60"/>
        <v>1.3250836120401339</v>
      </c>
      <c r="Q820" s="5">
        <v>0.08</v>
      </c>
      <c r="R820" s="6">
        <f t="shared" si="61"/>
        <v>41.294880000000006</v>
      </c>
      <c r="S820" s="7">
        <v>29</v>
      </c>
      <c r="T820" s="8">
        <f t="shared" si="62"/>
        <v>1197.5515200000002</v>
      </c>
      <c r="U820" s="5">
        <v>0.11</v>
      </c>
      <c r="V820" s="9">
        <f t="shared" si="63"/>
        <v>131.73066720000003</v>
      </c>
      <c r="W820" s="4">
        <v>8.2700000000000014</v>
      </c>
      <c r="X820" s="4">
        <f t="shared" si="64"/>
        <v>1074.0908528000002</v>
      </c>
      <c r="Y820" s="58"/>
      <c r="AA820" t="b">
        <f>AND('Sales Filter'!H820= "BOBBY CHAVEZ", YEAR('Sales Filter'!B820 ) = 2015)</f>
        <v>0</v>
      </c>
    </row>
    <row r="821" spans="1:27" ht="14.5">
      <c r="A821" s="2" t="s">
        <v>1799</v>
      </c>
      <c r="B821" s="3">
        <v>42439</v>
      </c>
      <c r="C821" s="2" t="s">
        <v>1560</v>
      </c>
      <c r="D821" s="2" t="s">
        <v>1561</v>
      </c>
      <c r="E821" s="2" t="s">
        <v>27</v>
      </c>
      <c r="F821" s="2" t="s">
        <v>27</v>
      </c>
      <c r="G821" s="2" t="s">
        <v>79</v>
      </c>
      <c r="H821" s="2" t="s">
        <v>29</v>
      </c>
      <c r="I821" s="2" t="s">
        <v>30</v>
      </c>
      <c r="J821" s="2" t="s">
        <v>35</v>
      </c>
      <c r="K821" s="2" t="s">
        <v>36</v>
      </c>
      <c r="L821" s="2" t="s">
        <v>33</v>
      </c>
      <c r="M821" s="3">
        <v>42446</v>
      </c>
      <c r="N821" s="4">
        <v>1.034</v>
      </c>
      <c r="O821" s="4">
        <v>2.0680000000000001</v>
      </c>
      <c r="P821" s="5">
        <f t="shared" si="60"/>
        <v>1</v>
      </c>
      <c r="Q821" s="5">
        <v>0.08</v>
      </c>
      <c r="R821" s="6">
        <f t="shared" si="61"/>
        <v>2.2334400000000003</v>
      </c>
      <c r="S821" s="7">
        <v>38</v>
      </c>
      <c r="T821" s="8">
        <f t="shared" si="62"/>
        <v>84.870720000000006</v>
      </c>
      <c r="U821" s="5">
        <v>0.05</v>
      </c>
      <c r="V821" s="9">
        <f t="shared" si="63"/>
        <v>4.2435360000000006</v>
      </c>
      <c r="W821" s="4">
        <v>0.84000000000000008</v>
      </c>
      <c r="X821" s="4">
        <f t="shared" si="64"/>
        <v>81.467184000000003</v>
      </c>
      <c r="Y821" s="58"/>
      <c r="AA821" t="b">
        <f>AND('Sales Filter'!H821= "BOBBY CHAVEZ", YEAR('Sales Filter'!B821 ) = 2015)</f>
        <v>0</v>
      </c>
    </row>
    <row r="822" spans="1:27" ht="14.5">
      <c r="A822" s="2" t="s">
        <v>1800</v>
      </c>
      <c r="B822" s="3">
        <v>42439</v>
      </c>
      <c r="C822" s="2" t="s">
        <v>595</v>
      </c>
      <c r="D822" s="2" t="s">
        <v>596</v>
      </c>
      <c r="E822" s="2" t="s">
        <v>27</v>
      </c>
      <c r="F822" s="2" t="s">
        <v>27</v>
      </c>
      <c r="G822" s="2" t="s">
        <v>28</v>
      </c>
      <c r="H822" s="2" t="s">
        <v>41</v>
      </c>
      <c r="I822" s="2" t="s">
        <v>42</v>
      </c>
      <c r="J822" s="2" t="s">
        <v>35</v>
      </c>
      <c r="K822" s="2" t="s">
        <v>36</v>
      </c>
      <c r="L822" s="2" t="s">
        <v>33</v>
      </c>
      <c r="M822" s="3">
        <v>42451</v>
      </c>
      <c r="N822" s="4">
        <v>1.0230000000000001</v>
      </c>
      <c r="O822" s="4">
        <v>1.7600000000000002</v>
      </c>
      <c r="P822" s="5">
        <f t="shared" si="60"/>
        <v>0.72043010752688175</v>
      </c>
      <c r="Q822" s="5">
        <v>0.08</v>
      </c>
      <c r="R822" s="6">
        <f t="shared" si="61"/>
        <v>1.9008000000000003</v>
      </c>
      <c r="S822" s="7">
        <v>42</v>
      </c>
      <c r="T822" s="8">
        <f t="shared" si="62"/>
        <v>79.833600000000018</v>
      </c>
      <c r="U822" s="5">
        <v>0.02</v>
      </c>
      <c r="V822" s="9">
        <f t="shared" si="63"/>
        <v>1.5966720000000003</v>
      </c>
      <c r="W822" s="4">
        <v>1.34</v>
      </c>
      <c r="X822" s="4">
        <f t="shared" si="64"/>
        <v>79.576928000000024</v>
      </c>
      <c r="Y822" s="58"/>
      <c r="AA822" t="b">
        <f>AND('Sales Filter'!H822= "BOBBY CHAVEZ", YEAR('Sales Filter'!B822 ) = 2015)</f>
        <v>0</v>
      </c>
    </row>
    <row r="823" spans="1:27" ht="14.5">
      <c r="A823" s="2" t="s">
        <v>1801</v>
      </c>
      <c r="B823" s="3">
        <v>42441</v>
      </c>
      <c r="C823" s="2" t="s">
        <v>1802</v>
      </c>
      <c r="D823" s="2" t="s">
        <v>1803</v>
      </c>
      <c r="E823" s="2" t="s">
        <v>27</v>
      </c>
      <c r="F823" s="2" t="s">
        <v>27</v>
      </c>
      <c r="G823" s="2" t="s">
        <v>79</v>
      </c>
      <c r="H823" s="2" t="s">
        <v>41</v>
      </c>
      <c r="I823" s="2" t="s">
        <v>42</v>
      </c>
      <c r="J823" s="2" t="s">
        <v>35</v>
      </c>
      <c r="K823" s="2" t="s">
        <v>54</v>
      </c>
      <c r="L823" s="2" t="s">
        <v>33</v>
      </c>
      <c r="M823" s="3">
        <v>42452</v>
      </c>
      <c r="N823" s="4">
        <v>13.629000000000001</v>
      </c>
      <c r="O823" s="4">
        <v>21.978000000000002</v>
      </c>
      <c r="P823" s="5">
        <f t="shared" si="60"/>
        <v>0.61259079903147695</v>
      </c>
      <c r="Q823" s="5">
        <v>0.08</v>
      </c>
      <c r="R823" s="6">
        <f t="shared" si="61"/>
        <v>23.736240000000002</v>
      </c>
      <c r="S823" s="7">
        <v>49</v>
      </c>
      <c r="T823" s="8">
        <f t="shared" si="62"/>
        <v>1163.0757600000002</v>
      </c>
      <c r="U823" s="5">
        <v>0.01</v>
      </c>
      <c r="V823" s="9">
        <f t="shared" si="63"/>
        <v>11.630757600000003</v>
      </c>
      <c r="W823" s="4">
        <v>5.8199999999999994</v>
      </c>
      <c r="X823" s="4">
        <f t="shared" si="64"/>
        <v>1157.2650024000002</v>
      </c>
      <c r="Y823" s="58"/>
      <c r="AA823" t="b">
        <f>AND('Sales Filter'!H823= "BOBBY CHAVEZ", YEAR('Sales Filter'!B823 ) = 2015)</f>
        <v>0</v>
      </c>
    </row>
    <row r="824" spans="1:27" ht="14.5">
      <c r="A824" s="2" t="s">
        <v>1804</v>
      </c>
      <c r="B824" s="3">
        <v>42444</v>
      </c>
      <c r="C824" s="2" t="s">
        <v>1034</v>
      </c>
      <c r="D824" s="2" t="s">
        <v>1035</v>
      </c>
      <c r="E824" s="2" t="s">
        <v>27</v>
      </c>
      <c r="F824" s="2" t="s">
        <v>27</v>
      </c>
      <c r="G824" s="2" t="s">
        <v>28</v>
      </c>
      <c r="H824" s="2" t="s">
        <v>327</v>
      </c>
      <c r="I824" s="2" t="s">
        <v>60</v>
      </c>
      <c r="J824" s="2" t="s">
        <v>35</v>
      </c>
      <c r="K824" s="2" t="s">
        <v>36</v>
      </c>
      <c r="L824" s="2" t="s">
        <v>33</v>
      </c>
      <c r="M824" s="3">
        <v>42454</v>
      </c>
      <c r="N824" s="4">
        <v>0.26400000000000001</v>
      </c>
      <c r="O824" s="4">
        <v>1.3860000000000001</v>
      </c>
      <c r="P824" s="5">
        <f t="shared" si="60"/>
        <v>4.25</v>
      </c>
      <c r="Q824" s="5">
        <v>0.08</v>
      </c>
      <c r="R824" s="6">
        <f t="shared" si="61"/>
        <v>1.4968800000000002</v>
      </c>
      <c r="S824" s="7">
        <v>49</v>
      </c>
      <c r="T824" s="8">
        <f t="shared" si="62"/>
        <v>73.347120000000004</v>
      </c>
      <c r="U824" s="5">
        <v>0.08</v>
      </c>
      <c r="V824" s="9">
        <f t="shared" si="63"/>
        <v>5.8677696000000008</v>
      </c>
      <c r="W824" s="4">
        <v>0.75</v>
      </c>
      <c r="X824" s="4">
        <f t="shared" si="64"/>
        <v>68.229350400000001</v>
      </c>
      <c r="Y824" s="58"/>
      <c r="AA824" t="b">
        <f>AND('Sales Filter'!H824= "BOBBY CHAVEZ", YEAR('Sales Filter'!B824 ) = 2015)</f>
        <v>0</v>
      </c>
    </row>
    <row r="825" spans="1:27" ht="14.5">
      <c r="A825" s="2" t="s">
        <v>1805</v>
      </c>
      <c r="B825" s="3">
        <v>42444</v>
      </c>
      <c r="C825" s="2" t="s">
        <v>1806</v>
      </c>
      <c r="D825" s="2" t="s">
        <v>1807</v>
      </c>
      <c r="E825" s="2" t="s">
        <v>48</v>
      </c>
      <c r="F825" s="2" t="s">
        <v>49</v>
      </c>
      <c r="G825" s="2" t="s">
        <v>40</v>
      </c>
      <c r="H825" s="2" t="s">
        <v>70</v>
      </c>
      <c r="I825" s="2" t="s">
        <v>30</v>
      </c>
      <c r="J825" s="2" t="s">
        <v>31</v>
      </c>
      <c r="K825" s="2" t="s">
        <v>32</v>
      </c>
      <c r="L825" s="2" t="s">
        <v>43</v>
      </c>
      <c r="M825" s="3">
        <v>42452</v>
      </c>
      <c r="N825" s="4">
        <v>2.0570000000000004</v>
      </c>
      <c r="O825" s="4">
        <v>8.9320000000000004</v>
      </c>
      <c r="P825" s="5">
        <f t="shared" si="60"/>
        <v>3.3422459893048124</v>
      </c>
      <c r="Q825" s="5">
        <v>0.08</v>
      </c>
      <c r="R825" s="6">
        <f t="shared" si="61"/>
        <v>9.6465600000000009</v>
      </c>
      <c r="S825" s="7">
        <v>39</v>
      </c>
      <c r="T825" s="8">
        <f t="shared" si="62"/>
        <v>376.21584000000001</v>
      </c>
      <c r="U825" s="5">
        <v>0.02</v>
      </c>
      <c r="V825" s="9">
        <f t="shared" si="63"/>
        <v>7.5243168000000002</v>
      </c>
      <c r="W825" s="4">
        <v>2.88</v>
      </c>
      <c r="X825" s="4">
        <f t="shared" si="64"/>
        <v>371.5715232</v>
      </c>
      <c r="Y825" s="58"/>
      <c r="AA825" t="b">
        <f>AND('Sales Filter'!H825= "BOBBY CHAVEZ", YEAR('Sales Filter'!B825 ) = 2015)</f>
        <v>0</v>
      </c>
    </row>
    <row r="826" spans="1:27" ht="14.5">
      <c r="A826" s="2" t="s">
        <v>1808</v>
      </c>
      <c r="B826" s="3">
        <v>42445</v>
      </c>
      <c r="C826" s="2" t="s">
        <v>1792</v>
      </c>
      <c r="D826" s="2" t="s">
        <v>1793</v>
      </c>
      <c r="E826" s="2" t="s">
        <v>27</v>
      </c>
      <c r="F826" s="2" t="s">
        <v>27</v>
      </c>
      <c r="G826" s="2" t="s">
        <v>28</v>
      </c>
      <c r="H826" s="2" t="s">
        <v>84</v>
      </c>
      <c r="I826" s="2" t="s">
        <v>42</v>
      </c>
      <c r="J826" s="2" t="s">
        <v>35</v>
      </c>
      <c r="K826" s="2" t="s">
        <v>54</v>
      </c>
      <c r="L826" s="2" t="s">
        <v>33</v>
      </c>
      <c r="M826" s="3">
        <v>42457</v>
      </c>
      <c r="N826" s="4">
        <v>2.0240000000000005</v>
      </c>
      <c r="O826" s="4">
        <v>3.1680000000000001</v>
      </c>
      <c r="P826" s="5">
        <f t="shared" si="60"/>
        <v>0.56521739130434756</v>
      </c>
      <c r="Q826" s="5">
        <v>0.08</v>
      </c>
      <c r="R826" s="6">
        <f t="shared" si="61"/>
        <v>3.4214400000000005</v>
      </c>
      <c r="S826" s="7">
        <v>20</v>
      </c>
      <c r="T826" s="8">
        <f t="shared" si="62"/>
        <v>68.42880000000001</v>
      </c>
      <c r="U826" s="5">
        <v>0.03</v>
      </c>
      <c r="V826" s="9">
        <f t="shared" si="63"/>
        <v>2.052864</v>
      </c>
      <c r="W826" s="4">
        <v>5.38</v>
      </c>
      <c r="X826" s="4">
        <f t="shared" si="64"/>
        <v>71.755936000000005</v>
      </c>
      <c r="Y826" s="58"/>
      <c r="AA826" t="b">
        <f>AND('Sales Filter'!H826= "BOBBY CHAVEZ", YEAR('Sales Filter'!B826 ) = 2015)</f>
        <v>0</v>
      </c>
    </row>
    <row r="827" spans="1:27" ht="14.5">
      <c r="A827" s="2" t="s">
        <v>1809</v>
      </c>
      <c r="B827" s="3">
        <v>42445</v>
      </c>
      <c r="C827" s="2" t="s">
        <v>1810</v>
      </c>
      <c r="D827" s="2" t="s">
        <v>1811</v>
      </c>
      <c r="E827" s="2" t="s">
        <v>48</v>
      </c>
      <c r="F827" s="2" t="s">
        <v>49</v>
      </c>
      <c r="G827" s="2" t="s">
        <v>79</v>
      </c>
      <c r="H827" s="2" t="s">
        <v>70</v>
      </c>
      <c r="I827" s="2" t="s">
        <v>117</v>
      </c>
      <c r="J827" s="2" t="s">
        <v>35</v>
      </c>
      <c r="K827" s="2" t="s">
        <v>36</v>
      </c>
      <c r="L827" s="2" t="s">
        <v>33</v>
      </c>
      <c r="M827" s="3">
        <v>42452</v>
      </c>
      <c r="N827" s="4">
        <v>4.125</v>
      </c>
      <c r="O827" s="4">
        <v>7.7880000000000011</v>
      </c>
      <c r="P827" s="5">
        <f t="shared" si="60"/>
        <v>0.88800000000000023</v>
      </c>
      <c r="Q827" s="5">
        <v>0.08</v>
      </c>
      <c r="R827" s="6">
        <f t="shared" si="61"/>
        <v>8.4110400000000016</v>
      </c>
      <c r="S827" s="7">
        <v>18</v>
      </c>
      <c r="T827" s="8">
        <f t="shared" si="62"/>
        <v>151.39872000000003</v>
      </c>
      <c r="U827" s="5">
        <v>0.03</v>
      </c>
      <c r="V827" s="9">
        <f t="shared" si="63"/>
        <v>4.5419616000000005</v>
      </c>
      <c r="W827" s="4">
        <v>2.4</v>
      </c>
      <c r="X827" s="4">
        <f t="shared" si="64"/>
        <v>149.25675840000002</v>
      </c>
      <c r="Y827" s="58"/>
      <c r="AA827" t="b">
        <f>AND('Sales Filter'!H827= "BOBBY CHAVEZ", YEAR('Sales Filter'!B827 ) = 2015)</f>
        <v>0</v>
      </c>
    </row>
    <row r="828" spans="1:27" ht="14.5">
      <c r="A828" s="2" t="s">
        <v>1812</v>
      </c>
      <c r="B828" s="3">
        <v>42447</v>
      </c>
      <c r="C828" s="2" t="s">
        <v>1813</v>
      </c>
      <c r="D828" s="2" t="s">
        <v>1814</v>
      </c>
      <c r="E828" s="2" t="s">
        <v>27</v>
      </c>
      <c r="F828" s="2" t="s">
        <v>27</v>
      </c>
      <c r="G828" s="2" t="s">
        <v>28</v>
      </c>
      <c r="H828" s="2" t="s">
        <v>242</v>
      </c>
      <c r="I828" s="2" t="s">
        <v>51</v>
      </c>
      <c r="J828" s="2" t="s">
        <v>35</v>
      </c>
      <c r="K828" s="2" t="s">
        <v>36</v>
      </c>
      <c r="L828" s="2" t="s">
        <v>33</v>
      </c>
      <c r="M828" s="3">
        <v>42456</v>
      </c>
      <c r="N828" s="4">
        <v>3.19</v>
      </c>
      <c r="O828" s="4">
        <v>5.2359999999999998</v>
      </c>
      <c r="P828" s="5">
        <f t="shared" si="60"/>
        <v>0.64137931034482754</v>
      </c>
      <c r="Q828" s="5">
        <v>0.08</v>
      </c>
      <c r="R828" s="6">
        <f t="shared" si="61"/>
        <v>5.6548800000000004</v>
      </c>
      <c r="S828" s="7">
        <v>25</v>
      </c>
      <c r="T828" s="8">
        <f t="shared" si="62"/>
        <v>141.37200000000001</v>
      </c>
      <c r="U828" s="5">
        <v>6.0000000000000005E-2</v>
      </c>
      <c r="V828" s="9">
        <f t="shared" si="63"/>
        <v>8.4823200000000014</v>
      </c>
      <c r="W828" s="4">
        <v>0.93</v>
      </c>
      <c r="X828" s="4">
        <f t="shared" si="64"/>
        <v>133.81968000000001</v>
      </c>
      <c r="Y828" s="58"/>
      <c r="AA828" t="b">
        <f>AND('Sales Filter'!H828= "BOBBY CHAVEZ", YEAR('Sales Filter'!B828 ) = 2015)</f>
        <v>0</v>
      </c>
    </row>
    <row r="829" spans="1:27" ht="14.5">
      <c r="A829" s="2" t="s">
        <v>1815</v>
      </c>
      <c r="B829" s="3">
        <v>42448</v>
      </c>
      <c r="C829" s="2" t="s">
        <v>1816</v>
      </c>
      <c r="D829" s="2" t="s">
        <v>1817</v>
      </c>
      <c r="E829" s="2" t="s">
        <v>48</v>
      </c>
      <c r="F829" s="2" t="s">
        <v>49</v>
      </c>
      <c r="G829" s="2" t="s">
        <v>28</v>
      </c>
      <c r="H829" s="2" t="s">
        <v>50</v>
      </c>
      <c r="I829" s="2" t="s">
        <v>30</v>
      </c>
      <c r="J829" s="2" t="s">
        <v>31</v>
      </c>
      <c r="K829" s="2" t="s">
        <v>52</v>
      </c>
      <c r="L829" s="2" t="s">
        <v>33</v>
      </c>
      <c r="M829" s="3">
        <v>42456</v>
      </c>
      <c r="N829" s="4">
        <v>9.7020000000000017</v>
      </c>
      <c r="O829" s="4">
        <v>23.088999999999999</v>
      </c>
      <c r="P829" s="5">
        <f t="shared" si="60"/>
        <v>1.3798185941043077</v>
      </c>
      <c r="Q829" s="5">
        <v>0.08</v>
      </c>
      <c r="R829" s="6">
        <f t="shared" si="61"/>
        <v>24.936119999999999</v>
      </c>
      <c r="S829" s="7">
        <v>4</v>
      </c>
      <c r="T829" s="8">
        <f t="shared" si="62"/>
        <v>99.744479999999996</v>
      </c>
      <c r="U829" s="5">
        <v>0.08</v>
      </c>
      <c r="V829" s="9">
        <f t="shared" si="63"/>
        <v>7.9795584000000002</v>
      </c>
      <c r="W829" s="4">
        <v>4.8599999999999994</v>
      </c>
      <c r="X829" s="4">
        <f t="shared" si="64"/>
        <v>96.624921599999993</v>
      </c>
      <c r="Y829" s="58"/>
      <c r="AA829" t="b">
        <f>AND('Sales Filter'!H829= "BOBBY CHAVEZ", YEAR('Sales Filter'!B829 ) = 2015)</f>
        <v>0</v>
      </c>
    </row>
    <row r="830" spans="1:27" ht="14.5">
      <c r="A830" s="2" t="s">
        <v>1818</v>
      </c>
      <c r="B830" s="3">
        <v>42452</v>
      </c>
      <c r="C830" s="2" t="s">
        <v>684</v>
      </c>
      <c r="D830" s="2" t="s">
        <v>685</v>
      </c>
      <c r="E830" s="2" t="s">
        <v>48</v>
      </c>
      <c r="F830" s="2" t="s">
        <v>49</v>
      </c>
      <c r="G830" s="2" t="s">
        <v>28</v>
      </c>
      <c r="H830" s="2" t="s">
        <v>50</v>
      </c>
      <c r="I830" s="2" t="s">
        <v>51</v>
      </c>
      <c r="J830" s="2" t="s">
        <v>35</v>
      </c>
      <c r="K830" s="2" t="s">
        <v>36</v>
      </c>
      <c r="L830" s="2" t="s">
        <v>33</v>
      </c>
      <c r="M830" s="3">
        <v>42459</v>
      </c>
      <c r="N830" s="4">
        <v>2.5410000000000004</v>
      </c>
      <c r="O830" s="4">
        <v>4.1580000000000004</v>
      </c>
      <c r="P830" s="5">
        <f t="shared" si="60"/>
        <v>0.63636363636363624</v>
      </c>
      <c r="Q830" s="5">
        <v>0.08</v>
      </c>
      <c r="R830" s="6">
        <f t="shared" si="61"/>
        <v>4.4906400000000009</v>
      </c>
      <c r="S830" s="7">
        <v>30</v>
      </c>
      <c r="T830" s="8">
        <f t="shared" si="62"/>
        <v>134.71920000000003</v>
      </c>
      <c r="U830" s="5">
        <v>0.01</v>
      </c>
      <c r="V830" s="9">
        <f t="shared" si="63"/>
        <v>1.3471920000000004</v>
      </c>
      <c r="W830" s="4">
        <v>0.76</v>
      </c>
      <c r="X830" s="4">
        <f t="shared" si="64"/>
        <v>134.13200800000001</v>
      </c>
      <c r="Y830" s="58"/>
      <c r="AA830" t="b">
        <f>AND('Sales Filter'!H830= "BOBBY CHAVEZ", YEAR('Sales Filter'!B830 ) = 2015)</f>
        <v>0</v>
      </c>
    </row>
    <row r="831" spans="1:27" ht="14.5">
      <c r="A831" s="2" t="s">
        <v>1819</v>
      </c>
      <c r="B831" s="3">
        <v>42453</v>
      </c>
      <c r="C831" s="2" t="s">
        <v>1820</v>
      </c>
      <c r="D831" s="2" t="s">
        <v>1821</v>
      </c>
      <c r="E831" s="2" t="s">
        <v>27</v>
      </c>
      <c r="F831" s="2" t="s">
        <v>27</v>
      </c>
      <c r="G831" s="2" t="s">
        <v>28</v>
      </c>
      <c r="H831" s="2" t="s">
        <v>41</v>
      </c>
      <c r="I831" s="2" t="s">
        <v>42</v>
      </c>
      <c r="J831" s="2" t="s">
        <v>35</v>
      </c>
      <c r="K831" s="2" t="s">
        <v>32</v>
      </c>
      <c r="L831" s="2" t="s">
        <v>33</v>
      </c>
      <c r="M831" s="3">
        <v>42462</v>
      </c>
      <c r="N831" s="4">
        <v>2.75</v>
      </c>
      <c r="O831" s="4">
        <v>6.2480000000000002</v>
      </c>
      <c r="P831" s="5">
        <f t="shared" si="60"/>
        <v>1.272</v>
      </c>
      <c r="Q831" s="5">
        <v>0.08</v>
      </c>
      <c r="R831" s="6">
        <f t="shared" si="61"/>
        <v>6.7478400000000009</v>
      </c>
      <c r="S831" s="7">
        <v>47</v>
      </c>
      <c r="T831" s="8">
        <f t="shared" si="62"/>
        <v>317.14848000000006</v>
      </c>
      <c r="U831" s="5">
        <v>0.02</v>
      </c>
      <c r="V831" s="9">
        <f t="shared" si="63"/>
        <v>6.3429696000000018</v>
      </c>
      <c r="W831" s="4">
        <v>3.65</v>
      </c>
      <c r="X831" s="4">
        <f t="shared" si="64"/>
        <v>314.45551040000004</v>
      </c>
      <c r="Y831" s="58"/>
      <c r="AA831" t="b">
        <f>AND('Sales Filter'!H831= "BOBBY CHAVEZ", YEAR('Sales Filter'!B831 ) = 2015)</f>
        <v>0</v>
      </c>
    </row>
    <row r="832" spans="1:27" ht="14.5">
      <c r="A832" s="2" t="s">
        <v>1822</v>
      </c>
      <c r="B832" s="3">
        <v>42453</v>
      </c>
      <c r="C832" s="2" t="s">
        <v>38</v>
      </c>
      <c r="D832" s="2" t="s">
        <v>39</v>
      </c>
      <c r="E832" s="2" t="s">
        <v>27</v>
      </c>
      <c r="F832" s="2" t="s">
        <v>27</v>
      </c>
      <c r="G832" s="2" t="s">
        <v>40</v>
      </c>
      <c r="H832" s="2" t="s">
        <v>41</v>
      </c>
      <c r="I832" s="2" t="s">
        <v>60</v>
      </c>
      <c r="J832" s="2" t="s">
        <v>35</v>
      </c>
      <c r="K832" s="2" t="s">
        <v>54</v>
      </c>
      <c r="L832" s="2" t="s">
        <v>33</v>
      </c>
      <c r="M832" s="3">
        <v>42462</v>
      </c>
      <c r="N832" s="4">
        <v>1.7490000000000003</v>
      </c>
      <c r="O832" s="4">
        <v>2.871</v>
      </c>
      <c r="P832" s="5">
        <f t="shared" si="60"/>
        <v>0.64150943396226379</v>
      </c>
      <c r="Q832" s="5">
        <v>0.08</v>
      </c>
      <c r="R832" s="6">
        <f t="shared" si="61"/>
        <v>3.1006800000000001</v>
      </c>
      <c r="S832" s="7">
        <v>10</v>
      </c>
      <c r="T832" s="8">
        <f t="shared" si="62"/>
        <v>31.006800000000002</v>
      </c>
      <c r="U832" s="5">
        <v>0.03</v>
      </c>
      <c r="V832" s="9">
        <f t="shared" si="63"/>
        <v>0.93020400000000003</v>
      </c>
      <c r="W832" s="4">
        <v>0.55000000000000004</v>
      </c>
      <c r="X832" s="4">
        <f t="shared" si="64"/>
        <v>30.626596000000003</v>
      </c>
      <c r="Y832" s="58"/>
      <c r="AA832" t="b">
        <f>AND('Sales Filter'!H832= "BOBBY CHAVEZ", YEAR('Sales Filter'!B832 ) = 2015)</f>
        <v>0</v>
      </c>
    </row>
    <row r="833" spans="1:27" ht="14.5">
      <c r="A833" s="2" t="s">
        <v>1823</v>
      </c>
      <c r="B833" s="3">
        <v>42454</v>
      </c>
      <c r="C833" s="2" t="s">
        <v>1022</v>
      </c>
      <c r="D833" s="2" t="s">
        <v>1023</v>
      </c>
      <c r="E833" s="2" t="s">
        <v>48</v>
      </c>
      <c r="F833" s="2" t="s">
        <v>49</v>
      </c>
      <c r="G833" s="2" t="s">
        <v>58</v>
      </c>
      <c r="H833" s="2" t="s">
        <v>327</v>
      </c>
      <c r="I833" s="2" t="s">
        <v>117</v>
      </c>
      <c r="J833" s="2" t="s">
        <v>31</v>
      </c>
      <c r="K833" s="2" t="s">
        <v>94</v>
      </c>
      <c r="L833" s="2" t="s">
        <v>33</v>
      </c>
      <c r="M833" s="3">
        <v>42462</v>
      </c>
      <c r="N833" s="4">
        <v>237.60000000000002</v>
      </c>
      <c r="O833" s="4">
        <v>494.98900000000003</v>
      </c>
      <c r="P833" s="5">
        <f t="shared" si="60"/>
        <v>1.0832870370370369</v>
      </c>
      <c r="Q833" s="5">
        <v>0.08</v>
      </c>
      <c r="R833" s="6">
        <f t="shared" si="61"/>
        <v>534.58812000000012</v>
      </c>
      <c r="S833" s="7">
        <v>51</v>
      </c>
      <c r="T833" s="8">
        <f t="shared" si="62"/>
        <v>27263.994120000007</v>
      </c>
      <c r="U833" s="5">
        <v>6.9999999999999993E-2</v>
      </c>
      <c r="V833" s="9">
        <f t="shared" si="63"/>
        <v>1908.4795884000002</v>
      </c>
      <c r="W833" s="4">
        <v>24.54</v>
      </c>
      <c r="X833" s="4">
        <f t="shared" si="64"/>
        <v>25380.054531600006</v>
      </c>
      <c r="Y833" s="58"/>
      <c r="AA833" t="b">
        <f>AND('Sales Filter'!H833= "BOBBY CHAVEZ", YEAR('Sales Filter'!B833 ) = 2015)</f>
        <v>0</v>
      </c>
    </row>
    <row r="834" spans="1:27" ht="14.5">
      <c r="A834" s="2" t="s">
        <v>1824</v>
      </c>
      <c r="B834" s="3">
        <v>42454</v>
      </c>
      <c r="C834" s="2" t="s">
        <v>1825</v>
      </c>
      <c r="D834" s="2" t="s">
        <v>1826</v>
      </c>
      <c r="E834" s="2" t="s">
        <v>27</v>
      </c>
      <c r="F834" s="2" t="s">
        <v>27</v>
      </c>
      <c r="G834" s="2" t="s">
        <v>79</v>
      </c>
      <c r="H834" s="2" t="s">
        <v>112</v>
      </c>
      <c r="I834" s="2" t="s">
        <v>42</v>
      </c>
      <c r="J834" s="2" t="s">
        <v>31</v>
      </c>
      <c r="K834" s="2" t="s">
        <v>118</v>
      </c>
      <c r="L834" s="2" t="s">
        <v>119</v>
      </c>
      <c r="M834" s="3">
        <v>42468</v>
      </c>
      <c r="N834" s="4">
        <v>82.5</v>
      </c>
      <c r="O834" s="4">
        <v>133.06700000000001</v>
      </c>
      <c r="P834" s="5">
        <f t="shared" ref="P834:P897" si="65">(O834-N834)/N834</f>
        <v>0.61293333333333344</v>
      </c>
      <c r="Q834" s="5">
        <v>0.08</v>
      </c>
      <c r="R834" s="6">
        <f t="shared" ref="R834:R897" si="66">(Q834+1)*O834</f>
        <v>143.71236000000002</v>
      </c>
      <c r="S834" s="7">
        <v>44</v>
      </c>
      <c r="T834" s="8">
        <f t="shared" ref="T834:T897" si="67">S834*R834</f>
        <v>6323.3438400000005</v>
      </c>
      <c r="U834" s="5">
        <v>0.01</v>
      </c>
      <c r="V834" s="9">
        <f t="shared" ref="V834:V897" si="68">U834*T834</f>
        <v>63.233438400000004</v>
      </c>
      <c r="W834" s="4">
        <v>26.35</v>
      </c>
      <c r="X834" s="4">
        <f t="shared" ref="X834:X897" si="69">T834-V834+W834</f>
        <v>6286.4604016000012</v>
      </c>
      <c r="Y834" s="58"/>
      <c r="AA834" t="b">
        <f>AND('Sales Filter'!H834= "BOBBY CHAVEZ", YEAR('Sales Filter'!B834 ) = 2015)</f>
        <v>0</v>
      </c>
    </row>
    <row r="835" spans="1:27" ht="14.5">
      <c r="A835" s="2" t="s">
        <v>1827</v>
      </c>
      <c r="B835" s="3">
        <v>42456</v>
      </c>
      <c r="C835" s="2" t="s">
        <v>1673</v>
      </c>
      <c r="D835" s="2" t="s">
        <v>1674</v>
      </c>
      <c r="E835" s="2" t="s">
        <v>27</v>
      </c>
      <c r="F835" s="2" t="s">
        <v>27</v>
      </c>
      <c r="G835" s="2" t="s">
        <v>28</v>
      </c>
      <c r="H835" s="2" t="s">
        <v>242</v>
      </c>
      <c r="I835" s="2" t="s">
        <v>60</v>
      </c>
      <c r="J835" s="2" t="s">
        <v>35</v>
      </c>
      <c r="K835" s="2" t="s">
        <v>32</v>
      </c>
      <c r="L835" s="2" t="s">
        <v>33</v>
      </c>
      <c r="M835" s="3">
        <v>42464</v>
      </c>
      <c r="N835" s="4">
        <v>5.7090000000000005</v>
      </c>
      <c r="O835" s="4">
        <v>14.278000000000002</v>
      </c>
      <c r="P835" s="5">
        <f t="shared" si="65"/>
        <v>1.5009633911368019</v>
      </c>
      <c r="Q835" s="5">
        <v>0.08</v>
      </c>
      <c r="R835" s="6">
        <f t="shared" si="66"/>
        <v>15.420240000000003</v>
      </c>
      <c r="S835" s="7">
        <v>47</v>
      </c>
      <c r="T835" s="8">
        <f t="shared" si="67"/>
        <v>724.75128000000018</v>
      </c>
      <c r="U835" s="5">
        <v>6.0000000000000005E-2</v>
      </c>
      <c r="V835" s="9">
        <f t="shared" si="68"/>
        <v>43.485076800000016</v>
      </c>
      <c r="W835" s="4">
        <v>3.19</v>
      </c>
      <c r="X835" s="4">
        <f t="shared" si="69"/>
        <v>684.45620320000023</v>
      </c>
      <c r="Y835" s="58"/>
      <c r="AA835" t="b">
        <f>AND('Sales Filter'!H835= "BOBBY CHAVEZ", YEAR('Sales Filter'!B835 ) = 2015)</f>
        <v>0</v>
      </c>
    </row>
    <row r="836" spans="1:27" ht="14.5">
      <c r="A836" s="2" t="s">
        <v>1828</v>
      </c>
      <c r="B836" s="3">
        <v>42456</v>
      </c>
      <c r="C836" s="2" t="s">
        <v>1829</v>
      </c>
      <c r="D836" s="2" t="s">
        <v>1830</v>
      </c>
      <c r="E836" s="2" t="s">
        <v>48</v>
      </c>
      <c r="F836" s="2" t="s">
        <v>49</v>
      </c>
      <c r="G836" s="2" t="s">
        <v>28</v>
      </c>
      <c r="H836" s="2" t="s">
        <v>70</v>
      </c>
      <c r="I836" s="2" t="s">
        <v>42</v>
      </c>
      <c r="J836" s="2" t="s">
        <v>35</v>
      </c>
      <c r="K836" s="2" t="s">
        <v>54</v>
      </c>
      <c r="L836" s="2" t="s">
        <v>33</v>
      </c>
      <c r="M836" s="3">
        <v>42465</v>
      </c>
      <c r="N836" s="4">
        <v>2.1339999999999999</v>
      </c>
      <c r="O836" s="4">
        <v>3.3880000000000003</v>
      </c>
      <c r="P836" s="5">
        <f t="shared" si="65"/>
        <v>0.58762886597938169</v>
      </c>
      <c r="Q836" s="5">
        <v>0.08</v>
      </c>
      <c r="R836" s="6">
        <f t="shared" si="66"/>
        <v>3.6590400000000005</v>
      </c>
      <c r="S836" s="7">
        <v>44</v>
      </c>
      <c r="T836" s="8">
        <f t="shared" si="67"/>
        <v>160.99776000000003</v>
      </c>
      <c r="U836" s="5">
        <v>9.9999999999999992E-2</v>
      </c>
      <c r="V836" s="9">
        <f t="shared" si="68"/>
        <v>16.099776000000002</v>
      </c>
      <c r="W836" s="4">
        <v>1.04</v>
      </c>
      <c r="X836" s="4">
        <f t="shared" si="69"/>
        <v>145.93798400000003</v>
      </c>
      <c r="Y836" s="58"/>
      <c r="AA836" t="b">
        <f>AND('Sales Filter'!H836= "BOBBY CHAVEZ", YEAR('Sales Filter'!B836 ) = 2015)</f>
        <v>0</v>
      </c>
    </row>
    <row r="837" spans="1:27" ht="14.5">
      <c r="A837" s="2" t="s">
        <v>1831</v>
      </c>
      <c r="B837" s="3">
        <v>42457</v>
      </c>
      <c r="C837" s="2" t="s">
        <v>1832</v>
      </c>
      <c r="D837" s="2" t="s">
        <v>1833</v>
      </c>
      <c r="E837" s="2" t="s">
        <v>27</v>
      </c>
      <c r="F837" s="2" t="s">
        <v>27</v>
      </c>
      <c r="G837" s="2" t="s">
        <v>28</v>
      </c>
      <c r="H837" s="2" t="s">
        <v>29</v>
      </c>
      <c r="I837" s="2" t="s">
        <v>51</v>
      </c>
      <c r="J837" s="2" t="s">
        <v>35</v>
      </c>
      <c r="K837" s="2" t="s">
        <v>32</v>
      </c>
      <c r="L837" s="2" t="s">
        <v>33</v>
      </c>
      <c r="M837" s="3">
        <v>42465</v>
      </c>
      <c r="N837" s="4">
        <v>1.034</v>
      </c>
      <c r="O837" s="4">
        <v>2.2880000000000003</v>
      </c>
      <c r="P837" s="5">
        <f t="shared" si="65"/>
        <v>1.2127659574468086</v>
      </c>
      <c r="Q837" s="5">
        <v>0.08</v>
      </c>
      <c r="R837" s="6">
        <f t="shared" si="66"/>
        <v>2.4710400000000003</v>
      </c>
      <c r="S837" s="7">
        <v>4</v>
      </c>
      <c r="T837" s="8">
        <f t="shared" si="67"/>
        <v>9.8841600000000014</v>
      </c>
      <c r="U837" s="5">
        <v>0.02</v>
      </c>
      <c r="V837" s="9">
        <f t="shared" si="68"/>
        <v>0.19768320000000003</v>
      </c>
      <c r="W837" s="4">
        <v>2.61</v>
      </c>
      <c r="X837" s="4">
        <f t="shared" si="69"/>
        <v>12.296476800000001</v>
      </c>
      <c r="Y837" s="58"/>
      <c r="AA837" t="b">
        <f>AND('Sales Filter'!H837= "BOBBY CHAVEZ", YEAR('Sales Filter'!B837 ) = 2015)</f>
        <v>0</v>
      </c>
    </row>
    <row r="838" spans="1:27" ht="14.5">
      <c r="A838" s="2" t="s">
        <v>1834</v>
      </c>
      <c r="B838" s="3">
        <v>42460</v>
      </c>
      <c r="C838" s="2" t="s">
        <v>1835</v>
      </c>
      <c r="D838" s="2" t="s">
        <v>1836</v>
      </c>
      <c r="E838" s="2" t="s">
        <v>27</v>
      </c>
      <c r="F838" s="2" t="s">
        <v>27</v>
      </c>
      <c r="G838" s="2" t="s">
        <v>28</v>
      </c>
      <c r="H838" s="2" t="s">
        <v>29</v>
      </c>
      <c r="I838" s="2" t="s">
        <v>42</v>
      </c>
      <c r="J838" s="2" t="s">
        <v>35</v>
      </c>
      <c r="K838" s="2" t="s">
        <v>54</v>
      </c>
      <c r="L838" s="2" t="s">
        <v>33</v>
      </c>
      <c r="M838" s="3">
        <v>42475</v>
      </c>
      <c r="N838" s="4">
        <v>15.268000000000002</v>
      </c>
      <c r="O838" s="4">
        <v>24.618000000000002</v>
      </c>
      <c r="P838" s="5">
        <f t="shared" si="65"/>
        <v>0.61239193083573473</v>
      </c>
      <c r="Q838" s="5">
        <v>0.08</v>
      </c>
      <c r="R838" s="6">
        <f t="shared" si="66"/>
        <v>26.587440000000004</v>
      </c>
      <c r="S838" s="7">
        <v>18</v>
      </c>
      <c r="T838" s="8">
        <f t="shared" si="67"/>
        <v>478.5739200000001</v>
      </c>
      <c r="U838" s="5">
        <v>9.9999999999999992E-2</v>
      </c>
      <c r="V838" s="9">
        <f t="shared" si="68"/>
        <v>47.857392000000004</v>
      </c>
      <c r="W838" s="4">
        <v>15.15</v>
      </c>
      <c r="X838" s="4">
        <f t="shared" si="69"/>
        <v>445.86652800000007</v>
      </c>
      <c r="Y838" s="58"/>
      <c r="AA838" t="b">
        <f>AND('Sales Filter'!H838= "BOBBY CHAVEZ", YEAR('Sales Filter'!B838 ) = 2015)</f>
        <v>0</v>
      </c>
    </row>
    <row r="839" spans="1:27" ht="14.5">
      <c r="A839" s="2" t="s">
        <v>1837</v>
      </c>
      <c r="B839" s="3">
        <v>42461</v>
      </c>
      <c r="C839" s="2" t="s">
        <v>289</v>
      </c>
      <c r="D839" s="2" t="s">
        <v>290</v>
      </c>
      <c r="E839" s="2" t="s">
        <v>27</v>
      </c>
      <c r="F839" s="2" t="s">
        <v>27</v>
      </c>
      <c r="G839" s="2" t="s">
        <v>40</v>
      </c>
      <c r="H839" s="2" t="s">
        <v>29</v>
      </c>
      <c r="I839" s="2" t="s">
        <v>42</v>
      </c>
      <c r="J839" s="2" t="s">
        <v>35</v>
      </c>
      <c r="K839" s="2" t="s">
        <v>36</v>
      </c>
      <c r="L839" s="2" t="s">
        <v>43</v>
      </c>
      <c r="M839" s="3">
        <v>42468</v>
      </c>
      <c r="N839" s="4">
        <v>0.26400000000000001</v>
      </c>
      <c r="O839" s="4">
        <v>1.3860000000000001</v>
      </c>
      <c r="P839" s="5">
        <f t="shared" si="65"/>
        <v>4.25</v>
      </c>
      <c r="Q839" s="5">
        <v>0.08</v>
      </c>
      <c r="R839" s="6">
        <f t="shared" si="66"/>
        <v>1.4968800000000002</v>
      </c>
      <c r="S839" s="7">
        <v>42</v>
      </c>
      <c r="T839" s="8">
        <f t="shared" si="67"/>
        <v>62.868960000000008</v>
      </c>
      <c r="U839" s="5">
        <v>0.05</v>
      </c>
      <c r="V839" s="9">
        <f t="shared" si="68"/>
        <v>3.1434480000000007</v>
      </c>
      <c r="W839" s="4">
        <v>0.75</v>
      </c>
      <c r="X839" s="4">
        <f t="shared" si="69"/>
        <v>60.475512000000009</v>
      </c>
      <c r="Y839" s="58"/>
      <c r="AA839" t="b">
        <f>AND('Sales Filter'!H839= "BOBBY CHAVEZ", YEAR('Sales Filter'!B839 ) = 2015)</f>
        <v>0</v>
      </c>
    </row>
    <row r="840" spans="1:27" ht="14.5">
      <c r="A840" s="2" t="s">
        <v>1838</v>
      </c>
      <c r="B840" s="3">
        <v>42463</v>
      </c>
      <c r="C840" s="2" t="s">
        <v>1839</v>
      </c>
      <c r="D840" s="2" t="s">
        <v>1840</v>
      </c>
      <c r="E840" s="2" t="s">
        <v>27</v>
      </c>
      <c r="F840" s="2" t="s">
        <v>27</v>
      </c>
      <c r="G840" s="2" t="s">
        <v>58</v>
      </c>
      <c r="H840" s="2" t="s">
        <v>41</v>
      </c>
      <c r="I840" s="2" t="s">
        <v>42</v>
      </c>
      <c r="J840" s="2" t="s">
        <v>35</v>
      </c>
      <c r="K840" s="2" t="s">
        <v>32</v>
      </c>
      <c r="L840" s="2" t="s">
        <v>33</v>
      </c>
      <c r="M840" s="3">
        <v>42476</v>
      </c>
      <c r="N840" s="4">
        <v>4.51</v>
      </c>
      <c r="O840" s="4">
        <v>10.241000000000001</v>
      </c>
      <c r="P840" s="5">
        <f t="shared" si="65"/>
        <v>1.2707317073170736</v>
      </c>
      <c r="Q840" s="5">
        <v>0.08</v>
      </c>
      <c r="R840" s="6">
        <f t="shared" si="66"/>
        <v>11.060280000000002</v>
      </c>
      <c r="S840" s="7">
        <v>37</v>
      </c>
      <c r="T840" s="8">
        <f t="shared" si="67"/>
        <v>409.23036000000008</v>
      </c>
      <c r="U840" s="5">
        <v>6.0000000000000005E-2</v>
      </c>
      <c r="V840" s="9">
        <f t="shared" si="68"/>
        <v>24.553821600000006</v>
      </c>
      <c r="W840" s="4">
        <v>4.03</v>
      </c>
      <c r="X840" s="4">
        <f t="shared" si="69"/>
        <v>388.70653840000006</v>
      </c>
      <c r="Y840" s="58"/>
      <c r="AA840" t="b">
        <f>AND('Sales Filter'!H840= "BOBBY CHAVEZ", YEAR('Sales Filter'!B840 ) = 2015)</f>
        <v>0</v>
      </c>
    </row>
    <row r="841" spans="1:27" ht="14.5">
      <c r="A841" s="2" t="s">
        <v>1841</v>
      </c>
      <c r="B841" s="3">
        <v>42464</v>
      </c>
      <c r="C841" s="2" t="s">
        <v>1842</v>
      </c>
      <c r="D841" s="2" t="s">
        <v>1843</v>
      </c>
      <c r="E841" s="2" t="s">
        <v>27</v>
      </c>
      <c r="F841" s="2" t="s">
        <v>27</v>
      </c>
      <c r="G841" s="2" t="s">
        <v>79</v>
      </c>
      <c r="H841" s="2" t="s">
        <v>41</v>
      </c>
      <c r="I841" s="2" t="s">
        <v>51</v>
      </c>
      <c r="J841" s="2" t="s">
        <v>35</v>
      </c>
      <c r="K841" s="2" t="s">
        <v>36</v>
      </c>
      <c r="L841" s="2" t="s">
        <v>33</v>
      </c>
      <c r="M841" s="3">
        <v>42473</v>
      </c>
      <c r="N841" s="4">
        <v>1.6830000000000003</v>
      </c>
      <c r="O841" s="4">
        <v>3.0579999999999998</v>
      </c>
      <c r="P841" s="5">
        <f t="shared" si="65"/>
        <v>0.81699346405228723</v>
      </c>
      <c r="Q841" s="5">
        <v>0.08</v>
      </c>
      <c r="R841" s="6">
        <f t="shared" si="66"/>
        <v>3.3026400000000002</v>
      </c>
      <c r="S841" s="7">
        <v>12</v>
      </c>
      <c r="T841" s="8">
        <f t="shared" si="67"/>
        <v>39.631680000000003</v>
      </c>
      <c r="U841" s="5">
        <v>0.02</v>
      </c>
      <c r="V841" s="9">
        <f t="shared" si="68"/>
        <v>0.79263360000000005</v>
      </c>
      <c r="W841" s="4">
        <v>1.3900000000000001</v>
      </c>
      <c r="X841" s="4">
        <f t="shared" si="69"/>
        <v>40.229046400000001</v>
      </c>
      <c r="Y841" s="58"/>
      <c r="AA841" t="b">
        <f>AND('Sales Filter'!H841= "BOBBY CHAVEZ", YEAR('Sales Filter'!B841 ) = 2015)</f>
        <v>0</v>
      </c>
    </row>
    <row r="842" spans="1:27" ht="14.5">
      <c r="A842" s="2" t="s">
        <v>1844</v>
      </c>
      <c r="B842" s="3">
        <v>42469</v>
      </c>
      <c r="C842" s="2" t="s">
        <v>325</v>
      </c>
      <c r="D842" s="2" t="s">
        <v>326</v>
      </c>
      <c r="E842" s="2" t="s">
        <v>27</v>
      </c>
      <c r="F842" s="2" t="s">
        <v>27</v>
      </c>
      <c r="G842" s="2" t="s">
        <v>28</v>
      </c>
      <c r="H842" s="2" t="s">
        <v>327</v>
      </c>
      <c r="I842" s="2" t="s">
        <v>51</v>
      </c>
      <c r="J842" s="2" t="s">
        <v>35</v>
      </c>
      <c r="K842" s="2" t="s">
        <v>54</v>
      </c>
      <c r="L842" s="2" t="s">
        <v>33</v>
      </c>
      <c r="M842" s="3">
        <v>42478</v>
      </c>
      <c r="N842" s="4">
        <v>4.3890000000000002</v>
      </c>
      <c r="O842" s="4">
        <v>6.8530000000000006</v>
      </c>
      <c r="P842" s="5">
        <f t="shared" si="65"/>
        <v>0.5614035087719299</v>
      </c>
      <c r="Q842" s="5">
        <v>0.08</v>
      </c>
      <c r="R842" s="6">
        <f t="shared" si="66"/>
        <v>7.4012400000000014</v>
      </c>
      <c r="S842" s="7">
        <v>23</v>
      </c>
      <c r="T842" s="8">
        <f t="shared" si="67"/>
        <v>170.22852000000003</v>
      </c>
      <c r="U842" s="5">
        <v>6.0000000000000005E-2</v>
      </c>
      <c r="V842" s="9">
        <f t="shared" si="68"/>
        <v>10.213711200000002</v>
      </c>
      <c r="W842" s="4">
        <v>7.02</v>
      </c>
      <c r="X842" s="4">
        <f t="shared" si="69"/>
        <v>167.03480880000004</v>
      </c>
      <c r="Y842" s="58"/>
      <c r="AA842" t="b">
        <f>AND('Sales Filter'!H842= "BOBBY CHAVEZ", YEAR('Sales Filter'!B842 ) = 2015)</f>
        <v>0</v>
      </c>
    </row>
    <row r="843" spans="1:27" ht="14.5">
      <c r="A843" s="2" t="s">
        <v>1845</v>
      </c>
      <c r="B843" s="3">
        <v>42469</v>
      </c>
      <c r="C843" s="2" t="s">
        <v>46</v>
      </c>
      <c r="D843" s="2" t="s">
        <v>47</v>
      </c>
      <c r="E843" s="2" t="s">
        <v>48</v>
      </c>
      <c r="F843" s="2" t="s">
        <v>49</v>
      </c>
      <c r="G843" s="2" t="s">
        <v>28</v>
      </c>
      <c r="H843" s="2" t="s">
        <v>50</v>
      </c>
      <c r="I843" s="2" t="s">
        <v>60</v>
      </c>
      <c r="J843" s="2" t="s">
        <v>35</v>
      </c>
      <c r="K843" s="2" t="s">
        <v>36</v>
      </c>
      <c r="L843" s="2" t="s">
        <v>33</v>
      </c>
      <c r="M843" s="3">
        <v>42476</v>
      </c>
      <c r="N843" s="4">
        <v>1.0120000000000002</v>
      </c>
      <c r="O843" s="4">
        <v>1.9910000000000003</v>
      </c>
      <c r="P843" s="5">
        <f t="shared" si="65"/>
        <v>0.96739130434782594</v>
      </c>
      <c r="Q843" s="5">
        <v>0.08</v>
      </c>
      <c r="R843" s="6">
        <f t="shared" si="66"/>
        <v>2.1502800000000004</v>
      </c>
      <c r="S843" s="7">
        <v>24</v>
      </c>
      <c r="T843" s="8">
        <f t="shared" si="67"/>
        <v>51.60672000000001</v>
      </c>
      <c r="U843" s="5">
        <v>9.9999999999999992E-2</v>
      </c>
      <c r="V843" s="9">
        <f t="shared" si="68"/>
        <v>5.1606720000000008</v>
      </c>
      <c r="W843" s="4">
        <v>1.61</v>
      </c>
      <c r="X843" s="4">
        <f t="shared" si="69"/>
        <v>48.056048000000011</v>
      </c>
      <c r="Y843" s="58"/>
      <c r="AA843" t="b">
        <f>AND('Sales Filter'!H843= "BOBBY CHAVEZ", YEAR('Sales Filter'!B843 ) = 2015)</f>
        <v>0</v>
      </c>
    </row>
    <row r="844" spans="1:27" ht="14.5">
      <c r="A844" s="2" t="s">
        <v>1846</v>
      </c>
      <c r="B844" s="3">
        <v>42469</v>
      </c>
      <c r="C844" s="2" t="s">
        <v>1847</v>
      </c>
      <c r="D844" s="2" t="s">
        <v>1848</v>
      </c>
      <c r="E844" s="2" t="s">
        <v>27</v>
      </c>
      <c r="F844" s="2" t="s">
        <v>27</v>
      </c>
      <c r="G844" s="2" t="s">
        <v>79</v>
      </c>
      <c r="H844" s="2" t="s">
        <v>233</v>
      </c>
      <c r="I844" s="2" t="s">
        <v>117</v>
      </c>
      <c r="J844" s="2" t="s">
        <v>35</v>
      </c>
      <c r="K844" s="2" t="s">
        <v>36</v>
      </c>
      <c r="L844" s="2" t="s">
        <v>43</v>
      </c>
      <c r="M844" s="3">
        <v>42477</v>
      </c>
      <c r="N844" s="4">
        <v>2.6290000000000004</v>
      </c>
      <c r="O844" s="4">
        <v>4.6859999999999999</v>
      </c>
      <c r="P844" s="5">
        <f t="shared" si="65"/>
        <v>0.78242677824267748</v>
      </c>
      <c r="Q844" s="5">
        <v>0.08</v>
      </c>
      <c r="R844" s="6">
        <f t="shared" si="66"/>
        <v>5.06088</v>
      </c>
      <c r="S844" s="7">
        <v>36</v>
      </c>
      <c r="T844" s="8">
        <f t="shared" si="67"/>
        <v>182.19167999999999</v>
      </c>
      <c r="U844" s="5">
        <v>0.04</v>
      </c>
      <c r="V844" s="9">
        <f t="shared" si="68"/>
        <v>7.2876671999999996</v>
      </c>
      <c r="W844" s="4">
        <v>1.25</v>
      </c>
      <c r="X844" s="4">
        <f t="shared" si="69"/>
        <v>176.1540128</v>
      </c>
      <c r="Y844" s="58"/>
      <c r="AA844" t="b">
        <f>AND('Sales Filter'!H844= "BOBBY CHAVEZ", YEAR('Sales Filter'!B844 ) = 2015)</f>
        <v>0</v>
      </c>
    </row>
    <row r="845" spans="1:27" ht="14.5">
      <c r="A845" s="2" t="s">
        <v>1849</v>
      </c>
      <c r="B845" s="3">
        <v>42471</v>
      </c>
      <c r="C845" s="2" t="s">
        <v>1072</v>
      </c>
      <c r="D845" s="2" t="s">
        <v>1073</v>
      </c>
      <c r="E845" s="2" t="s">
        <v>48</v>
      </c>
      <c r="F845" s="2" t="s">
        <v>49</v>
      </c>
      <c r="G845" s="2" t="s">
        <v>28</v>
      </c>
      <c r="H845" s="2" t="s">
        <v>50</v>
      </c>
      <c r="I845" s="2" t="s">
        <v>60</v>
      </c>
      <c r="J845" s="2" t="s">
        <v>31</v>
      </c>
      <c r="K845" s="2" t="s">
        <v>118</v>
      </c>
      <c r="L845" s="2" t="s">
        <v>119</v>
      </c>
      <c r="M845" s="3">
        <v>42480</v>
      </c>
      <c r="N845" s="4">
        <v>306.88900000000001</v>
      </c>
      <c r="O845" s="4">
        <v>494.98900000000003</v>
      </c>
      <c r="P845" s="5">
        <f t="shared" si="65"/>
        <v>0.61292519445141413</v>
      </c>
      <c r="Q845" s="5">
        <v>0.08</v>
      </c>
      <c r="R845" s="6">
        <f t="shared" si="66"/>
        <v>534.58812000000012</v>
      </c>
      <c r="S845" s="7">
        <v>45</v>
      </c>
      <c r="T845" s="8">
        <f t="shared" si="67"/>
        <v>24056.465400000005</v>
      </c>
      <c r="U845" s="5">
        <v>6.9999999999999993E-2</v>
      </c>
      <c r="V845" s="9">
        <f t="shared" si="68"/>
        <v>1683.9525780000001</v>
      </c>
      <c r="W845" s="4">
        <v>49.05</v>
      </c>
      <c r="X845" s="4">
        <f t="shared" si="69"/>
        <v>22421.562822000004</v>
      </c>
      <c r="Y845" s="58"/>
      <c r="AA845" t="b">
        <f>AND('Sales Filter'!H845= "BOBBY CHAVEZ", YEAR('Sales Filter'!B845 ) = 2015)</f>
        <v>0</v>
      </c>
    </row>
    <row r="846" spans="1:27" ht="14.5">
      <c r="A846" s="2" t="s">
        <v>1850</v>
      </c>
      <c r="B846" s="3">
        <v>42475</v>
      </c>
      <c r="C846" s="2" t="s">
        <v>671</v>
      </c>
      <c r="D846" s="2" t="s">
        <v>672</v>
      </c>
      <c r="E846" s="2" t="s">
        <v>27</v>
      </c>
      <c r="F846" s="2" t="s">
        <v>27</v>
      </c>
      <c r="G846" s="2" t="s">
        <v>58</v>
      </c>
      <c r="H846" s="2" t="s">
        <v>41</v>
      </c>
      <c r="I846" s="2" t="s">
        <v>42</v>
      </c>
      <c r="J846" s="2" t="s">
        <v>35</v>
      </c>
      <c r="K846" s="2" t="s">
        <v>36</v>
      </c>
      <c r="L846" s="2" t="s">
        <v>33</v>
      </c>
      <c r="M846" s="3">
        <v>42484</v>
      </c>
      <c r="N846" s="4">
        <v>1.1550000000000002</v>
      </c>
      <c r="O846" s="4">
        <v>2.145</v>
      </c>
      <c r="P846" s="5">
        <f t="shared" si="65"/>
        <v>0.85714285714285676</v>
      </c>
      <c r="Q846" s="5">
        <v>0.08</v>
      </c>
      <c r="R846" s="6">
        <f t="shared" si="66"/>
        <v>2.3166000000000002</v>
      </c>
      <c r="S846" s="7">
        <v>25</v>
      </c>
      <c r="T846" s="8">
        <f t="shared" si="67"/>
        <v>57.915000000000006</v>
      </c>
      <c r="U846" s="5">
        <v>9.9999999999999992E-2</v>
      </c>
      <c r="V846" s="9">
        <f t="shared" si="68"/>
        <v>5.7915000000000001</v>
      </c>
      <c r="W846" s="4">
        <v>1.68</v>
      </c>
      <c r="X846" s="4">
        <f t="shared" si="69"/>
        <v>53.803500000000007</v>
      </c>
      <c r="Y846" s="58"/>
      <c r="AA846" t="b">
        <f>AND('Sales Filter'!H846= "BOBBY CHAVEZ", YEAR('Sales Filter'!B846 ) = 2015)</f>
        <v>0</v>
      </c>
    </row>
    <row r="847" spans="1:27" ht="14.5">
      <c r="A847" s="2" t="s">
        <v>1851</v>
      </c>
      <c r="B847" s="3">
        <v>42481</v>
      </c>
      <c r="C847" s="2" t="s">
        <v>1133</v>
      </c>
      <c r="D847" s="2" t="s">
        <v>1134</v>
      </c>
      <c r="E847" s="2" t="s">
        <v>27</v>
      </c>
      <c r="F847" s="2" t="s">
        <v>27</v>
      </c>
      <c r="G847" s="2" t="s">
        <v>28</v>
      </c>
      <c r="H847" s="2" t="s">
        <v>29</v>
      </c>
      <c r="I847" s="2" t="s">
        <v>51</v>
      </c>
      <c r="J847" s="2" t="s">
        <v>35</v>
      </c>
      <c r="K847" s="2" t="s">
        <v>36</v>
      </c>
      <c r="L847" s="2" t="s">
        <v>33</v>
      </c>
      <c r="M847" s="3">
        <v>42489</v>
      </c>
      <c r="N847" s="4">
        <v>0.26400000000000001</v>
      </c>
      <c r="O847" s="4">
        <v>1.3860000000000001</v>
      </c>
      <c r="P847" s="5">
        <f t="shared" si="65"/>
        <v>4.25</v>
      </c>
      <c r="Q847" s="5">
        <v>0.08</v>
      </c>
      <c r="R847" s="6">
        <f t="shared" si="66"/>
        <v>1.4968800000000002</v>
      </c>
      <c r="S847" s="7">
        <v>13</v>
      </c>
      <c r="T847" s="8">
        <f t="shared" si="67"/>
        <v>19.459440000000004</v>
      </c>
      <c r="U847" s="5">
        <v>0.01</v>
      </c>
      <c r="V847" s="9">
        <f t="shared" si="68"/>
        <v>0.19459440000000006</v>
      </c>
      <c r="W847" s="4">
        <v>0.75</v>
      </c>
      <c r="X847" s="4">
        <f t="shared" si="69"/>
        <v>20.014845600000005</v>
      </c>
      <c r="Y847" s="58"/>
      <c r="AA847" t="b">
        <f>AND('Sales Filter'!H847= "BOBBY CHAVEZ", YEAR('Sales Filter'!B847 ) = 2015)</f>
        <v>0</v>
      </c>
    </row>
    <row r="848" spans="1:27" ht="14.5">
      <c r="A848" s="2" t="s">
        <v>1852</v>
      </c>
      <c r="B848" s="3">
        <v>42481</v>
      </c>
      <c r="C848" s="2" t="s">
        <v>1853</v>
      </c>
      <c r="D848" s="2" t="s">
        <v>1854</v>
      </c>
      <c r="E848" s="2" t="s">
        <v>48</v>
      </c>
      <c r="F848" s="2" t="s">
        <v>49</v>
      </c>
      <c r="G848" s="2" t="s">
        <v>79</v>
      </c>
      <c r="H848" s="2" t="s">
        <v>70</v>
      </c>
      <c r="I848" s="2" t="s">
        <v>51</v>
      </c>
      <c r="J848" s="2" t="s">
        <v>35</v>
      </c>
      <c r="K848" s="2" t="s">
        <v>36</v>
      </c>
      <c r="L848" s="2" t="s">
        <v>33</v>
      </c>
      <c r="M848" s="3">
        <v>42490</v>
      </c>
      <c r="N848" s="4">
        <v>23.716000000000001</v>
      </c>
      <c r="O848" s="4">
        <v>40.204999999999998</v>
      </c>
      <c r="P848" s="5">
        <f t="shared" si="65"/>
        <v>0.695269016697588</v>
      </c>
      <c r="Q848" s="5">
        <v>0.08</v>
      </c>
      <c r="R848" s="6">
        <f t="shared" si="66"/>
        <v>43.421399999999998</v>
      </c>
      <c r="S848" s="7">
        <v>19</v>
      </c>
      <c r="T848" s="8">
        <f t="shared" si="67"/>
        <v>825.00659999999993</v>
      </c>
      <c r="U848" s="5">
        <v>9.9999999999999992E-2</v>
      </c>
      <c r="V848" s="9">
        <f t="shared" si="68"/>
        <v>82.500659999999982</v>
      </c>
      <c r="W848" s="4">
        <v>13.940000000000001</v>
      </c>
      <c r="X848" s="4">
        <f t="shared" si="69"/>
        <v>756.44594000000006</v>
      </c>
      <c r="Y848" s="58"/>
      <c r="AA848" t="b">
        <f>AND('Sales Filter'!H848= "BOBBY CHAVEZ", YEAR('Sales Filter'!B848 ) = 2015)</f>
        <v>0</v>
      </c>
    </row>
    <row r="849" spans="1:27" ht="14.5">
      <c r="A849" s="2" t="s">
        <v>1855</v>
      </c>
      <c r="B849" s="3">
        <v>42481</v>
      </c>
      <c r="C849" s="2" t="s">
        <v>1364</v>
      </c>
      <c r="D849" s="2" t="s">
        <v>1023</v>
      </c>
      <c r="E849" s="2" t="s">
        <v>48</v>
      </c>
      <c r="F849" s="2" t="s">
        <v>49</v>
      </c>
      <c r="G849" s="2" t="s">
        <v>58</v>
      </c>
      <c r="H849" s="2" t="s">
        <v>70</v>
      </c>
      <c r="I849" s="2" t="s">
        <v>51</v>
      </c>
      <c r="J849" s="2" t="s">
        <v>35</v>
      </c>
      <c r="K849" s="2" t="s">
        <v>36</v>
      </c>
      <c r="L849" s="2" t="s">
        <v>33</v>
      </c>
      <c r="M849" s="3">
        <v>42489</v>
      </c>
      <c r="N849" s="4">
        <v>2.0020000000000002</v>
      </c>
      <c r="O849" s="4">
        <v>3.278</v>
      </c>
      <c r="P849" s="5">
        <f t="shared" si="65"/>
        <v>0.63736263736263721</v>
      </c>
      <c r="Q849" s="5">
        <v>0.08</v>
      </c>
      <c r="R849" s="6">
        <f t="shared" si="66"/>
        <v>3.5402400000000003</v>
      </c>
      <c r="S849" s="7">
        <v>34</v>
      </c>
      <c r="T849" s="8">
        <f t="shared" si="67"/>
        <v>120.36816</v>
      </c>
      <c r="U849" s="5">
        <v>0.02</v>
      </c>
      <c r="V849" s="9">
        <f t="shared" si="68"/>
        <v>2.4073632000000003</v>
      </c>
      <c r="W849" s="4">
        <v>1.6300000000000001</v>
      </c>
      <c r="X849" s="4">
        <f t="shared" si="69"/>
        <v>119.59079679999999</v>
      </c>
      <c r="Y849" s="58"/>
      <c r="AA849" t="b">
        <f>AND('Sales Filter'!H849= "BOBBY CHAVEZ", YEAR('Sales Filter'!B849 ) = 2015)</f>
        <v>0</v>
      </c>
    </row>
    <row r="850" spans="1:27" ht="14.5">
      <c r="A850" s="2" t="s">
        <v>1856</v>
      </c>
      <c r="B850" s="3">
        <v>42482</v>
      </c>
      <c r="C850" s="2" t="s">
        <v>1857</v>
      </c>
      <c r="D850" s="2" t="s">
        <v>1858</v>
      </c>
      <c r="E850" s="2" t="s">
        <v>27</v>
      </c>
      <c r="F850" s="2" t="s">
        <v>27</v>
      </c>
      <c r="G850" s="2" t="s">
        <v>79</v>
      </c>
      <c r="H850" s="2" t="s">
        <v>41</v>
      </c>
      <c r="I850" s="2" t="s">
        <v>117</v>
      </c>
      <c r="J850" s="2" t="s">
        <v>35</v>
      </c>
      <c r="K850" s="2" t="s">
        <v>54</v>
      </c>
      <c r="L850" s="2" t="s">
        <v>33</v>
      </c>
      <c r="M850" s="3">
        <v>42491</v>
      </c>
      <c r="N850" s="4">
        <v>2.3980000000000006</v>
      </c>
      <c r="O850" s="4">
        <v>3.8720000000000003</v>
      </c>
      <c r="P850" s="5">
        <f t="shared" si="65"/>
        <v>0.61467889908256856</v>
      </c>
      <c r="Q850" s="5">
        <v>0.08</v>
      </c>
      <c r="R850" s="6">
        <f t="shared" si="66"/>
        <v>4.1817600000000006</v>
      </c>
      <c r="S850" s="7">
        <v>34</v>
      </c>
      <c r="T850" s="8">
        <f t="shared" si="67"/>
        <v>142.17984000000001</v>
      </c>
      <c r="U850" s="5">
        <v>0.08</v>
      </c>
      <c r="V850" s="9">
        <f t="shared" si="68"/>
        <v>11.374387200000001</v>
      </c>
      <c r="W850" s="4">
        <v>6.88</v>
      </c>
      <c r="X850" s="4">
        <f t="shared" si="69"/>
        <v>137.68545280000001</v>
      </c>
      <c r="Y850" s="58"/>
      <c r="AA850" t="b">
        <f>AND('Sales Filter'!H850= "BOBBY CHAVEZ", YEAR('Sales Filter'!B850 ) = 2015)</f>
        <v>0</v>
      </c>
    </row>
    <row r="851" spans="1:27" ht="14.5">
      <c r="A851" s="2" t="s">
        <v>1859</v>
      </c>
      <c r="B851" s="3">
        <v>42483</v>
      </c>
      <c r="C851" s="2" t="s">
        <v>1201</v>
      </c>
      <c r="D851" s="2" t="s">
        <v>1202</v>
      </c>
      <c r="E851" s="2" t="s">
        <v>27</v>
      </c>
      <c r="F851" s="2" t="s">
        <v>27</v>
      </c>
      <c r="G851" s="2" t="s">
        <v>79</v>
      </c>
      <c r="H851" s="2" t="s">
        <v>242</v>
      </c>
      <c r="I851" s="2" t="s">
        <v>51</v>
      </c>
      <c r="J851" s="2" t="s">
        <v>31</v>
      </c>
      <c r="K851" s="2" t="s">
        <v>54</v>
      </c>
      <c r="L851" s="2" t="s">
        <v>33</v>
      </c>
      <c r="M851" s="3">
        <v>42491</v>
      </c>
      <c r="N851" s="4">
        <v>9.1410000000000018</v>
      </c>
      <c r="O851" s="4">
        <v>17.578000000000003</v>
      </c>
      <c r="P851" s="5">
        <f t="shared" si="65"/>
        <v>0.92298435619735253</v>
      </c>
      <c r="Q851" s="5">
        <v>0.08</v>
      </c>
      <c r="R851" s="6">
        <f t="shared" si="66"/>
        <v>18.984240000000003</v>
      </c>
      <c r="S851" s="7">
        <v>20</v>
      </c>
      <c r="T851" s="8">
        <f t="shared" si="67"/>
        <v>379.68480000000005</v>
      </c>
      <c r="U851" s="5">
        <v>0.11</v>
      </c>
      <c r="V851" s="9">
        <f t="shared" si="68"/>
        <v>41.765328000000004</v>
      </c>
      <c r="W851" s="4">
        <v>6.55</v>
      </c>
      <c r="X851" s="4">
        <f t="shared" si="69"/>
        <v>344.46947200000005</v>
      </c>
      <c r="Y851" s="58"/>
      <c r="AA851" t="b">
        <f>AND('Sales Filter'!H851= "BOBBY CHAVEZ", YEAR('Sales Filter'!B851 ) = 2015)</f>
        <v>0</v>
      </c>
    </row>
    <row r="852" spans="1:27" ht="14.5">
      <c r="A852" s="2" t="s">
        <v>1860</v>
      </c>
      <c r="B852" s="3">
        <v>42483</v>
      </c>
      <c r="C852" s="2" t="s">
        <v>1861</v>
      </c>
      <c r="D852" s="2" t="s">
        <v>1862</v>
      </c>
      <c r="E852" s="2" t="s">
        <v>27</v>
      </c>
      <c r="F852" s="2" t="s">
        <v>27</v>
      </c>
      <c r="G852" s="2" t="s">
        <v>58</v>
      </c>
      <c r="H852" s="2" t="s">
        <v>112</v>
      </c>
      <c r="I852" s="2" t="s">
        <v>30</v>
      </c>
      <c r="J852" s="2" t="s">
        <v>35</v>
      </c>
      <c r="K852" s="2" t="s">
        <v>36</v>
      </c>
      <c r="L852" s="2" t="s">
        <v>33</v>
      </c>
      <c r="M852" s="3">
        <v>42492</v>
      </c>
      <c r="N852" s="4">
        <v>3.8280000000000003</v>
      </c>
      <c r="O852" s="4">
        <v>5.9729999999999999</v>
      </c>
      <c r="P852" s="5">
        <f t="shared" si="65"/>
        <v>0.56034482758620674</v>
      </c>
      <c r="Q852" s="5">
        <v>0.08</v>
      </c>
      <c r="R852" s="6">
        <f t="shared" si="66"/>
        <v>6.4508400000000004</v>
      </c>
      <c r="S852" s="7">
        <v>39</v>
      </c>
      <c r="T852" s="8">
        <f t="shared" si="67"/>
        <v>251.58276000000001</v>
      </c>
      <c r="U852" s="5">
        <v>9.9999999999999992E-2</v>
      </c>
      <c r="V852" s="9">
        <f t="shared" si="68"/>
        <v>25.158275999999997</v>
      </c>
      <c r="W852" s="4">
        <v>1</v>
      </c>
      <c r="X852" s="4">
        <f t="shared" si="69"/>
        <v>227.42448400000001</v>
      </c>
      <c r="Y852" s="58"/>
      <c r="AA852" t="b">
        <f>AND('Sales Filter'!H852= "BOBBY CHAVEZ", YEAR('Sales Filter'!B852 ) = 2015)</f>
        <v>0</v>
      </c>
    </row>
    <row r="853" spans="1:27" ht="14.5">
      <c r="A853" s="2" t="s">
        <v>1863</v>
      </c>
      <c r="B853" s="3">
        <v>42485</v>
      </c>
      <c r="C853" s="2" t="s">
        <v>1864</v>
      </c>
      <c r="D853" s="2" t="s">
        <v>1865</v>
      </c>
      <c r="E853" s="2" t="s">
        <v>48</v>
      </c>
      <c r="F853" s="2" t="s">
        <v>49</v>
      </c>
      <c r="G853" s="2" t="s">
        <v>58</v>
      </c>
      <c r="H853" s="2" t="s">
        <v>70</v>
      </c>
      <c r="I853" s="2" t="s">
        <v>117</v>
      </c>
      <c r="J853" s="2" t="s">
        <v>35</v>
      </c>
      <c r="K853" s="2" t="s">
        <v>54</v>
      </c>
      <c r="L853" s="2" t="s">
        <v>33</v>
      </c>
      <c r="M853" s="3">
        <v>42493</v>
      </c>
      <c r="N853" s="4">
        <v>2.4750000000000001</v>
      </c>
      <c r="O853" s="4">
        <v>4.0590000000000002</v>
      </c>
      <c r="P853" s="5">
        <f t="shared" si="65"/>
        <v>0.64</v>
      </c>
      <c r="Q853" s="5">
        <v>0.08</v>
      </c>
      <c r="R853" s="6">
        <f t="shared" si="66"/>
        <v>4.3837200000000003</v>
      </c>
      <c r="S853" s="7">
        <v>48</v>
      </c>
      <c r="T853" s="8">
        <f t="shared" si="67"/>
        <v>210.41856000000001</v>
      </c>
      <c r="U853" s="5">
        <v>0.05</v>
      </c>
      <c r="V853" s="9">
        <f t="shared" si="68"/>
        <v>10.520928000000001</v>
      </c>
      <c r="W853" s="4">
        <v>2.5499999999999998</v>
      </c>
      <c r="X853" s="4">
        <f t="shared" si="69"/>
        <v>202.44763200000003</v>
      </c>
      <c r="Y853" s="58"/>
      <c r="AA853" t="b">
        <f>AND('Sales Filter'!H853= "BOBBY CHAVEZ", YEAR('Sales Filter'!B853 ) = 2015)</f>
        <v>0</v>
      </c>
    </row>
    <row r="854" spans="1:27" ht="14.5">
      <c r="A854" s="2" t="s">
        <v>1866</v>
      </c>
      <c r="B854" s="3">
        <v>42490</v>
      </c>
      <c r="C854" s="2" t="s">
        <v>447</v>
      </c>
      <c r="D854" s="2" t="s">
        <v>448</v>
      </c>
      <c r="E854" s="2" t="s">
        <v>48</v>
      </c>
      <c r="F854" s="2" t="s">
        <v>49</v>
      </c>
      <c r="G854" s="2" t="s">
        <v>58</v>
      </c>
      <c r="H854" s="2" t="s">
        <v>50</v>
      </c>
      <c r="I854" s="2" t="s">
        <v>51</v>
      </c>
      <c r="J854" s="2" t="s">
        <v>35</v>
      </c>
      <c r="K854" s="2" t="s">
        <v>32</v>
      </c>
      <c r="L854" s="2" t="s">
        <v>33</v>
      </c>
      <c r="M854" s="3">
        <v>42498</v>
      </c>
      <c r="N854" s="4">
        <v>2.75</v>
      </c>
      <c r="O854" s="4">
        <v>6.2480000000000002</v>
      </c>
      <c r="P854" s="5">
        <f t="shared" si="65"/>
        <v>1.272</v>
      </c>
      <c r="Q854" s="5">
        <v>0.08</v>
      </c>
      <c r="R854" s="6">
        <f t="shared" si="66"/>
        <v>6.7478400000000009</v>
      </c>
      <c r="S854" s="7">
        <v>27</v>
      </c>
      <c r="T854" s="8">
        <f t="shared" si="67"/>
        <v>182.19168000000002</v>
      </c>
      <c r="U854" s="5">
        <v>0.11</v>
      </c>
      <c r="V854" s="9">
        <f t="shared" si="68"/>
        <v>20.041084800000004</v>
      </c>
      <c r="W854" s="4">
        <v>3.65</v>
      </c>
      <c r="X854" s="4">
        <f t="shared" si="69"/>
        <v>165.80059520000003</v>
      </c>
      <c r="Y854" s="58"/>
      <c r="AA854" t="b">
        <f>AND('Sales Filter'!H854= "BOBBY CHAVEZ", YEAR('Sales Filter'!B854 ) = 2015)</f>
        <v>0</v>
      </c>
    </row>
    <row r="855" spans="1:27" ht="14.5">
      <c r="A855" s="2" t="s">
        <v>1867</v>
      </c>
      <c r="B855" s="3">
        <v>42493</v>
      </c>
      <c r="C855" s="2" t="s">
        <v>1868</v>
      </c>
      <c r="D855" s="2" t="s">
        <v>1869</v>
      </c>
      <c r="E855" s="2" t="s">
        <v>27</v>
      </c>
      <c r="F855" s="2" t="s">
        <v>27</v>
      </c>
      <c r="G855" s="2" t="s">
        <v>79</v>
      </c>
      <c r="H855" s="2" t="s">
        <v>89</v>
      </c>
      <c r="I855" s="2" t="s">
        <v>30</v>
      </c>
      <c r="J855" s="2" t="s">
        <v>35</v>
      </c>
      <c r="K855" s="2" t="s">
        <v>54</v>
      </c>
      <c r="L855" s="2" t="s">
        <v>33</v>
      </c>
      <c r="M855" s="3">
        <v>42502</v>
      </c>
      <c r="N855" s="4">
        <v>3.8720000000000003</v>
      </c>
      <c r="O855" s="4">
        <v>6.1380000000000008</v>
      </c>
      <c r="P855" s="5">
        <f t="shared" si="65"/>
        <v>0.58522727272727282</v>
      </c>
      <c r="Q855" s="5">
        <v>0.08</v>
      </c>
      <c r="R855" s="6">
        <f t="shared" si="66"/>
        <v>6.6290400000000016</v>
      </c>
      <c r="S855" s="7">
        <v>15</v>
      </c>
      <c r="T855" s="8">
        <f t="shared" si="67"/>
        <v>99.435600000000022</v>
      </c>
      <c r="U855" s="5">
        <v>6.9999999999999993E-2</v>
      </c>
      <c r="V855" s="9">
        <f t="shared" si="68"/>
        <v>6.9604920000000012</v>
      </c>
      <c r="W855" s="4">
        <v>3.04</v>
      </c>
      <c r="X855" s="4">
        <f t="shared" si="69"/>
        <v>95.515108000000026</v>
      </c>
      <c r="Y855" s="58"/>
      <c r="AA855" t="b">
        <f>AND('Sales Filter'!H855= "BOBBY CHAVEZ", YEAR('Sales Filter'!B855 ) = 2015)</f>
        <v>0</v>
      </c>
    </row>
    <row r="856" spans="1:27" ht="14.5">
      <c r="A856" s="2" t="s">
        <v>1870</v>
      </c>
      <c r="B856" s="3">
        <v>42496</v>
      </c>
      <c r="C856" s="2" t="s">
        <v>958</v>
      </c>
      <c r="D856" s="2" t="s">
        <v>959</v>
      </c>
      <c r="E856" s="2" t="s">
        <v>27</v>
      </c>
      <c r="F856" s="2" t="s">
        <v>27</v>
      </c>
      <c r="G856" s="2" t="s">
        <v>28</v>
      </c>
      <c r="H856" s="2" t="s">
        <v>89</v>
      </c>
      <c r="I856" s="2" t="s">
        <v>42</v>
      </c>
      <c r="J856" s="2" t="s">
        <v>35</v>
      </c>
      <c r="K856" s="2" t="s">
        <v>36</v>
      </c>
      <c r="L856" s="2" t="s">
        <v>33</v>
      </c>
      <c r="M856" s="3">
        <v>42507</v>
      </c>
      <c r="N856" s="4">
        <v>2.145</v>
      </c>
      <c r="O856" s="4">
        <v>4.3780000000000001</v>
      </c>
      <c r="P856" s="5">
        <f t="shared" si="65"/>
        <v>1.0410256410256411</v>
      </c>
      <c r="Q856" s="5">
        <v>0.08</v>
      </c>
      <c r="R856" s="6">
        <f t="shared" si="66"/>
        <v>4.7282400000000004</v>
      </c>
      <c r="S856" s="7">
        <v>29</v>
      </c>
      <c r="T856" s="8">
        <f t="shared" si="67"/>
        <v>137.11896000000002</v>
      </c>
      <c r="U856" s="5">
        <v>6.9999999999999993E-2</v>
      </c>
      <c r="V856" s="9">
        <f t="shared" si="68"/>
        <v>9.5983271999999999</v>
      </c>
      <c r="W856" s="4">
        <v>0.88</v>
      </c>
      <c r="X856" s="4">
        <f t="shared" si="69"/>
        <v>128.40063280000001</v>
      </c>
      <c r="Y856" s="58"/>
      <c r="AA856" t="b">
        <f>AND('Sales Filter'!H856= "BOBBY CHAVEZ", YEAR('Sales Filter'!B856 ) = 2015)</f>
        <v>0</v>
      </c>
    </row>
    <row r="857" spans="1:27" ht="14.5">
      <c r="A857" s="2" t="s">
        <v>1871</v>
      </c>
      <c r="B857" s="3">
        <v>42496</v>
      </c>
      <c r="C857" s="2" t="s">
        <v>1783</v>
      </c>
      <c r="D857" s="2" t="s">
        <v>1784</v>
      </c>
      <c r="E857" s="2" t="s">
        <v>27</v>
      </c>
      <c r="F857" s="2" t="s">
        <v>27</v>
      </c>
      <c r="G857" s="2" t="s">
        <v>28</v>
      </c>
      <c r="H857" s="2" t="s">
        <v>103</v>
      </c>
      <c r="I857" s="2" t="s">
        <v>42</v>
      </c>
      <c r="J857" s="2" t="s">
        <v>35</v>
      </c>
      <c r="K857" s="2" t="s">
        <v>36</v>
      </c>
      <c r="L857" s="2" t="s">
        <v>33</v>
      </c>
      <c r="M857" s="3">
        <v>42503</v>
      </c>
      <c r="N857" s="4">
        <v>0.78100000000000003</v>
      </c>
      <c r="O857" s="4">
        <v>1.254</v>
      </c>
      <c r="P857" s="5">
        <f t="shared" si="65"/>
        <v>0.60563380281690138</v>
      </c>
      <c r="Q857" s="5">
        <v>0.08</v>
      </c>
      <c r="R857" s="6">
        <f t="shared" si="66"/>
        <v>1.3543200000000002</v>
      </c>
      <c r="S857" s="7">
        <v>22</v>
      </c>
      <c r="T857" s="8">
        <f t="shared" si="67"/>
        <v>29.795040000000004</v>
      </c>
      <c r="U857" s="5">
        <v>9.9999999999999992E-2</v>
      </c>
      <c r="V857" s="9">
        <f t="shared" si="68"/>
        <v>2.9795039999999999</v>
      </c>
      <c r="W857" s="4">
        <v>0.75</v>
      </c>
      <c r="X857" s="4">
        <f t="shared" si="69"/>
        <v>27.565536000000005</v>
      </c>
      <c r="Y857" s="58"/>
      <c r="AA857" t="b">
        <f>AND('Sales Filter'!H857= "BOBBY CHAVEZ", YEAR('Sales Filter'!B857 ) = 2015)</f>
        <v>0</v>
      </c>
    </row>
    <row r="858" spans="1:27" ht="14.5">
      <c r="A858" s="2" t="s">
        <v>1872</v>
      </c>
      <c r="B858" s="3">
        <v>42497</v>
      </c>
      <c r="C858" s="2" t="s">
        <v>665</v>
      </c>
      <c r="D858" s="2" t="s">
        <v>666</v>
      </c>
      <c r="E858" s="2" t="s">
        <v>27</v>
      </c>
      <c r="F858" s="2" t="s">
        <v>27</v>
      </c>
      <c r="G858" s="2" t="s">
        <v>28</v>
      </c>
      <c r="H858" s="2" t="s">
        <v>242</v>
      </c>
      <c r="I858" s="2" t="s">
        <v>117</v>
      </c>
      <c r="J858" s="2" t="s">
        <v>35</v>
      </c>
      <c r="K858" s="2" t="s">
        <v>54</v>
      </c>
      <c r="L858" s="2" t="s">
        <v>33</v>
      </c>
      <c r="M858" s="3">
        <v>42506</v>
      </c>
      <c r="N858" s="4">
        <v>92.64200000000001</v>
      </c>
      <c r="O858" s="4">
        <v>231.60500000000002</v>
      </c>
      <c r="P858" s="5">
        <f t="shared" si="65"/>
        <v>1.5</v>
      </c>
      <c r="Q858" s="5">
        <v>0.08</v>
      </c>
      <c r="R858" s="6">
        <f t="shared" si="66"/>
        <v>250.13340000000002</v>
      </c>
      <c r="S858" s="7">
        <v>6</v>
      </c>
      <c r="T858" s="8">
        <f t="shared" si="67"/>
        <v>1500.8004000000001</v>
      </c>
      <c r="U858" s="5">
        <v>6.0000000000000005E-2</v>
      </c>
      <c r="V858" s="9">
        <f t="shared" si="68"/>
        <v>90.048024000000012</v>
      </c>
      <c r="W858" s="4">
        <v>10.040000000000001</v>
      </c>
      <c r="X858" s="4">
        <f t="shared" si="69"/>
        <v>1420.7923760000001</v>
      </c>
      <c r="Y858" s="58"/>
      <c r="AA858" t="b">
        <f>AND('Sales Filter'!H858= "BOBBY CHAVEZ", YEAR('Sales Filter'!B858 ) = 2015)</f>
        <v>0</v>
      </c>
    </row>
    <row r="859" spans="1:27" ht="14.5">
      <c r="A859" s="2" t="s">
        <v>1873</v>
      </c>
      <c r="B859" s="3">
        <v>42498</v>
      </c>
      <c r="C859" s="2" t="s">
        <v>376</v>
      </c>
      <c r="D859" s="2" t="s">
        <v>377</v>
      </c>
      <c r="E859" s="2" t="s">
        <v>27</v>
      </c>
      <c r="F859" s="2" t="s">
        <v>27</v>
      </c>
      <c r="G859" s="2" t="s">
        <v>28</v>
      </c>
      <c r="H859" s="2" t="s">
        <v>112</v>
      </c>
      <c r="I859" s="2" t="s">
        <v>51</v>
      </c>
      <c r="J859" s="2" t="s">
        <v>35</v>
      </c>
      <c r="K859" s="2" t="s">
        <v>54</v>
      </c>
      <c r="L859" s="2" t="s">
        <v>33</v>
      </c>
      <c r="M859" s="3">
        <v>42507</v>
      </c>
      <c r="N859" s="4">
        <v>3.8720000000000003</v>
      </c>
      <c r="O859" s="4">
        <v>6.2480000000000002</v>
      </c>
      <c r="P859" s="5">
        <f t="shared" si="65"/>
        <v>0.61363636363636354</v>
      </c>
      <c r="Q859" s="5">
        <v>0.08</v>
      </c>
      <c r="R859" s="6">
        <f t="shared" si="66"/>
        <v>6.7478400000000009</v>
      </c>
      <c r="S859" s="7">
        <v>36</v>
      </c>
      <c r="T859" s="8">
        <f t="shared" si="67"/>
        <v>242.92224000000004</v>
      </c>
      <c r="U859" s="5">
        <v>6.9999999999999993E-2</v>
      </c>
      <c r="V859" s="9">
        <f t="shared" si="68"/>
        <v>17.004556800000003</v>
      </c>
      <c r="W859" s="4">
        <v>1.44</v>
      </c>
      <c r="X859" s="4">
        <f t="shared" si="69"/>
        <v>227.35768320000005</v>
      </c>
      <c r="Y859" s="58"/>
      <c r="AA859" t="b">
        <f>AND('Sales Filter'!H859= "BOBBY CHAVEZ", YEAR('Sales Filter'!B859 ) = 2015)</f>
        <v>0</v>
      </c>
    </row>
    <row r="860" spans="1:27" ht="14.5">
      <c r="A860" s="2" t="s">
        <v>1874</v>
      </c>
      <c r="B860" s="3">
        <v>42500</v>
      </c>
      <c r="C860" s="2" t="s">
        <v>1001</v>
      </c>
      <c r="D860" s="2" t="s">
        <v>1002</v>
      </c>
      <c r="E860" s="2" t="s">
        <v>48</v>
      </c>
      <c r="F860" s="2" t="s">
        <v>49</v>
      </c>
      <c r="G860" s="2" t="s">
        <v>28</v>
      </c>
      <c r="H860" s="2" t="s">
        <v>50</v>
      </c>
      <c r="I860" s="2" t="s">
        <v>60</v>
      </c>
      <c r="J860" s="2" t="s">
        <v>35</v>
      </c>
      <c r="K860" s="2" t="s">
        <v>54</v>
      </c>
      <c r="L860" s="2" t="s">
        <v>33</v>
      </c>
      <c r="M860" s="3">
        <v>42509</v>
      </c>
      <c r="N860" s="4">
        <v>2.3980000000000006</v>
      </c>
      <c r="O860" s="4">
        <v>3.8720000000000003</v>
      </c>
      <c r="P860" s="5">
        <f t="shared" si="65"/>
        <v>0.61467889908256856</v>
      </c>
      <c r="Q860" s="5">
        <v>0.08</v>
      </c>
      <c r="R860" s="6">
        <f t="shared" si="66"/>
        <v>4.1817600000000006</v>
      </c>
      <c r="S860" s="7">
        <v>44</v>
      </c>
      <c r="T860" s="8">
        <f t="shared" si="67"/>
        <v>183.99744000000004</v>
      </c>
      <c r="U860" s="5">
        <v>0.05</v>
      </c>
      <c r="V860" s="9">
        <f t="shared" si="68"/>
        <v>9.1998720000000027</v>
      </c>
      <c r="W860" s="4">
        <v>6.88</v>
      </c>
      <c r="X860" s="4">
        <f t="shared" si="69"/>
        <v>181.67756800000004</v>
      </c>
      <c r="Y860" s="58"/>
      <c r="AA860" t="b">
        <f>AND('Sales Filter'!H860= "BOBBY CHAVEZ", YEAR('Sales Filter'!B860 ) = 2015)</f>
        <v>0</v>
      </c>
    </row>
    <row r="861" spans="1:27" ht="14.5">
      <c r="A861" s="2" t="s">
        <v>1875</v>
      </c>
      <c r="B861" s="3">
        <v>42502</v>
      </c>
      <c r="C861" s="2" t="s">
        <v>1057</v>
      </c>
      <c r="D861" s="2" t="s">
        <v>1058</v>
      </c>
      <c r="E861" s="2" t="s">
        <v>27</v>
      </c>
      <c r="F861" s="2" t="s">
        <v>27</v>
      </c>
      <c r="G861" s="2" t="s">
        <v>28</v>
      </c>
      <c r="H861" s="2" t="s">
        <v>84</v>
      </c>
      <c r="I861" s="2" t="s">
        <v>51</v>
      </c>
      <c r="J861" s="2" t="s">
        <v>35</v>
      </c>
      <c r="K861" s="2" t="s">
        <v>54</v>
      </c>
      <c r="L861" s="2" t="s">
        <v>33</v>
      </c>
      <c r="M861" s="3">
        <v>42511</v>
      </c>
      <c r="N861" s="4">
        <v>2.5190000000000001</v>
      </c>
      <c r="O861" s="4">
        <v>4.0590000000000002</v>
      </c>
      <c r="P861" s="5">
        <f t="shared" si="65"/>
        <v>0.611353711790393</v>
      </c>
      <c r="Q861" s="5">
        <v>0.08</v>
      </c>
      <c r="R861" s="6">
        <f t="shared" si="66"/>
        <v>4.3837200000000003</v>
      </c>
      <c r="S861" s="7">
        <v>49</v>
      </c>
      <c r="T861" s="8">
        <f t="shared" si="67"/>
        <v>214.80228000000002</v>
      </c>
      <c r="U861" s="5">
        <v>6.0000000000000005E-2</v>
      </c>
      <c r="V861" s="9">
        <f t="shared" si="68"/>
        <v>12.888136800000002</v>
      </c>
      <c r="W861" s="4">
        <v>0.55000000000000004</v>
      </c>
      <c r="X861" s="4">
        <f t="shared" si="69"/>
        <v>202.46414320000002</v>
      </c>
      <c r="Y861" s="58"/>
      <c r="AA861" t="b">
        <f>AND('Sales Filter'!H861= "BOBBY CHAVEZ", YEAR('Sales Filter'!B861 ) = 2015)</f>
        <v>0</v>
      </c>
    </row>
    <row r="862" spans="1:27" ht="14.5">
      <c r="A862" s="2" t="s">
        <v>1876</v>
      </c>
      <c r="B862" s="3">
        <v>42502</v>
      </c>
      <c r="C862" s="2" t="s">
        <v>126</v>
      </c>
      <c r="D862" s="2" t="s">
        <v>127</v>
      </c>
      <c r="E862" s="2" t="s">
        <v>48</v>
      </c>
      <c r="F862" s="2" t="s">
        <v>49</v>
      </c>
      <c r="G862" s="2" t="s">
        <v>40</v>
      </c>
      <c r="H862" s="2" t="s">
        <v>50</v>
      </c>
      <c r="I862" s="2" t="s">
        <v>51</v>
      </c>
      <c r="J862" s="2" t="s">
        <v>35</v>
      </c>
      <c r="K862" s="2" t="s">
        <v>54</v>
      </c>
      <c r="L862" s="2" t="s">
        <v>33</v>
      </c>
      <c r="M862" s="3">
        <v>42511</v>
      </c>
      <c r="N862" s="4">
        <v>1.4630000000000003</v>
      </c>
      <c r="O862" s="4">
        <v>2.2880000000000003</v>
      </c>
      <c r="P862" s="5">
        <f t="shared" si="65"/>
        <v>0.56390977443609003</v>
      </c>
      <c r="Q862" s="5">
        <v>0.08</v>
      </c>
      <c r="R862" s="6">
        <f t="shared" si="66"/>
        <v>2.4710400000000003</v>
      </c>
      <c r="S862" s="7">
        <v>45</v>
      </c>
      <c r="T862" s="8">
        <f t="shared" si="67"/>
        <v>111.19680000000001</v>
      </c>
      <c r="U862" s="5">
        <v>6.0000000000000005E-2</v>
      </c>
      <c r="V862" s="9">
        <f t="shared" si="68"/>
        <v>6.6718080000000013</v>
      </c>
      <c r="W862" s="4">
        <v>1.54</v>
      </c>
      <c r="X862" s="4">
        <f t="shared" si="69"/>
        <v>106.06499200000002</v>
      </c>
      <c r="Y862" s="58"/>
      <c r="AA862" t="b">
        <f>AND('Sales Filter'!H862= "BOBBY CHAVEZ", YEAR('Sales Filter'!B862 ) = 2015)</f>
        <v>0</v>
      </c>
    </row>
    <row r="863" spans="1:27" ht="14.5">
      <c r="A863" s="2" t="s">
        <v>1877</v>
      </c>
      <c r="B863" s="3">
        <v>42506</v>
      </c>
      <c r="C863" s="2" t="s">
        <v>1878</v>
      </c>
      <c r="D863" s="2" t="s">
        <v>1879</v>
      </c>
      <c r="E863" s="2" t="s">
        <v>48</v>
      </c>
      <c r="F863" s="2" t="s">
        <v>49</v>
      </c>
      <c r="G863" s="2" t="s">
        <v>28</v>
      </c>
      <c r="H863" s="2" t="s">
        <v>50</v>
      </c>
      <c r="I863" s="2" t="s">
        <v>51</v>
      </c>
      <c r="J863" s="2" t="s">
        <v>35</v>
      </c>
      <c r="K863" s="2" t="s">
        <v>54</v>
      </c>
      <c r="L863" s="2" t="s">
        <v>33</v>
      </c>
      <c r="M863" s="3">
        <v>42515</v>
      </c>
      <c r="N863" s="4">
        <v>16.445</v>
      </c>
      <c r="O863" s="4">
        <v>38.236000000000004</v>
      </c>
      <c r="P863" s="5">
        <f t="shared" si="65"/>
        <v>1.3250836120401339</v>
      </c>
      <c r="Q863" s="5">
        <v>0.08</v>
      </c>
      <c r="R863" s="6">
        <f t="shared" si="66"/>
        <v>41.294880000000006</v>
      </c>
      <c r="S863" s="7">
        <v>10</v>
      </c>
      <c r="T863" s="8">
        <f t="shared" si="67"/>
        <v>412.94880000000006</v>
      </c>
      <c r="U863" s="5">
        <v>0.01</v>
      </c>
      <c r="V863" s="9">
        <f t="shared" si="68"/>
        <v>4.1294880000000003</v>
      </c>
      <c r="W863" s="4">
        <v>8.2700000000000014</v>
      </c>
      <c r="X863" s="4">
        <f t="shared" si="69"/>
        <v>417.08931200000006</v>
      </c>
      <c r="Y863" s="58"/>
      <c r="AA863" t="b">
        <f>AND('Sales Filter'!H863= "BOBBY CHAVEZ", YEAR('Sales Filter'!B863 ) = 2015)</f>
        <v>0</v>
      </c>
    </row>
    <row r="864" spans="1:27" ht="14.5">
      <c r="A864" s="2" t="s">
        <v>1880</v>
      </c>
      <c r="B864" s="3">
        <v>42507</v>
      </c>
      <c r="C864" s="2" t="s">
        <v>1881</v>
      </c>
      <c r="D864" s="2" t="s">
        <v>1882</v>
      </c>
      <c r="E864" s="2" t="s">
        <v>27</v>
      </c>
      <c r="F864" s="2" t="s">
        <v>27</v>
      </c>
      <c r="G864" s="2" t="s">
        <v>79</v>
      </c>
      <c r="H864" s="2" t="s">
        <v>281</v>
      </c>
      <c r="I864" s="2" t="s">
        <v>30</v>
      </c>
      <c r="J864" s="2" t="s">
        <v>35</v>
      </c>
      <c r="K864" s="2" t="s">
        <v>36</v>
      </c>
      <c r="L864" s="2" t="s">
        <v>33</v>
      </c>
      <c r="M864" s="3">
        <v>42515</v>
      </c>
      <c r="N864" s="4">
        <v>1.9360000000000002</v>
      </c>
      <c r="O864" s="4">
        <v>3.234</v>
      </c>
      <c r="P864" s="5">
        <f t="shared" si="65"/>
        <v>0.6704545454545453</v>
      </c>
      <c r="Q864" s="5">
        <v>0.08</v>
      </c>
      <c r="R864" s="6">
        <f t="shared" si="66"/>
        <v>3.4927200000000003</v>
      </c>
      <c r="S864" s="7">
        <v>33</v>
      </c>
      <c r="T864" s="8">
        <f t="shared" si="67"/>
        <v>115.25976000000001</v>
      </c>
      <c r="U864" s="5">
        <v>0.05</v>
      </c>
      <c r="V864" s="9">
        <f t="shared" si="68"/>
        <v>5.7629880000000009</v>
      </c>
      <c r="W864" s="4">
        <v>0.8600000000000001</v>
      </c>
      <c r="X864" s="4">
        <f t="shared" si="69"/>
        <v>110.35677200000001</v>
      </c>
      <c r="Y864" s="58"/>
      <c r="AA864" t="b">
        <f>AND('Sales Filter'!H864= "BOBBY CHAVEZ", YEAR('Sales Filter'!B864 ) = 2015)</f>
        <v>0</v>
      </c>
    </row>
    <row r="865" spans="1:27" ht="14.5">
      <c r="A865" s="2" t="s">
        <v>1883</v>
      </c>
      <c r="B865" s="3">
        <v>42509</v>
      </c>
      <c r="C865" s="2" t="s">
        <v>1884</v>
      </c>
      <c r="D865" s="2" t="s">
        <v>1885</v>
      </c>
      <c r="E865" s="2" t="s">
        <v>27</v>
      </c>
      <c r="F865" s="2" t="s">
        <v>27</v>
      </c>
      <c r="G865" s="2" t="s">
        <v>28</v>
      </c>
      <c r="H865" s="2" t="s">
        <v>29</v>
      </c>
      <c r="I865" s="2" t="s">
        <v>60</v>
      </c>
      <c r="J865" s="2" t="s">
        <v>196</v>
      </c>
      <c r="K865" s="2" t="s">
        <v>32</v>
      </c>
      <c r="L865" s="2" t="s">
        <v>33</v>
      </c>
      <c r="M865" s="3">
        <v>42517</v>
      </c>
      <c r="N865" s="4">
        <v>6.0500000000000007</v>
      </c>
      <c r="O865" s="4">
        <v>13.442000000000002</v>
      </c>
      <c r="P865" s="5">
        <f t="shared" si="65"/>
        <v>1.2218181818181819</v>
      </c>
      <c r="Q865" s="5">
        <v>0.08</v>
      </c>
      <c r="R865" s="6">
        <f t="shared" si="66"/>
        <v>14.517360000000004</v>
      </c>
      <c r="S865" s="7">
        <v>12</v>
      </c>
      <c r="T865" s="8">
        <f t="shared" si="67"/>
        <v>174.20832000000004</v>
      </c>
      <c r="U865" s="5">
        <v>0.02</v>
      </c>
      <c r="V865" s="9">
        <f t="shared" si="68"/>
        <v>3.4841664000000008</v>
      </c>
      <c r="W865" s="4">
        <v>2.9</v>
      </c>
      <c r="X865" s="4">
        <f t="shared" si="69"/>
        <v>173.62415360000006</v>
      </c>
      <c r="Y865" s="58"/>
      <c r="AA865" t="b">
        <f>AND('Sales Filter'!H865= "BOBBY CHAVEZ", YEAR('Sales Filter'!B865 ) = 2015)</f>
        <v>0</v>
      </c>
    </row>
    <row r="866" spans="1:27" ht="14.5">
      <c r="A866" s="2" t="s">
        <v>1886</v>
      </c>
      <c r="B866" s="3">
        <v>42509</v>
      </c>
      <c r="C866" s="2" t="s">
        <v>515</v>
      </c>
      <c r="D866" s="2" t="s">
        <v>516</v>
      </c>
      <c r="E866" s="2" t="s">
        <v>27</v>
      </c>
      <c r="F866" s="2" t="s">
        <v>27</v>
      </c>
      <c r="G866" s="2" t="s">
        <v>40</v>
      </c>
      <c r="H866" s="2" t="s">
        <v>41</v>
      </c>
      <c r="I866" s="2" t="s">
        <v>60</v>
      </c>
      <c r="J866" s="2" t="s">
        <v>35</v>
      </c>
      <c r="K866" s="2" t="s">
        <v>54</v>
      </c>
      <c r="L866" s="2" t="s">
        <v>33</v>
      </c>
      <c r="M866" s="3">
        <v>42516</v>
      </c>
      <c r="N866" s="4">
        <v>57.277000000000008</v>
      </c>
      <c r="O866" s="4">
        <v>92.378000000000014</v>
      </c>
      <c r="P866" s="5">
        <f t="shared" si="65"/>
        <v>0.61282888419435377</v>
      </c>
      <c r="Q866" s="5">
        <v>0.08</v>
      </c>
      <c r="R866" s="6">
        <f t="shared" si="66"/>
        <v>99.76824000000002</v>
      </c>
      <c r="S866" s="7">
        <v>48</v>
      </c>
      <c r="T866" s="8">
        <f t="shared" si="67"/>
        <v>4788.8755200000014</v>
      </c>
      <c r="U866" s="5">
        <v>6.9999999999999993E-2</v>
      </c>
      <c r="V866" s="9">
        <f t="shared" si="68"/>
        <v>335.22128640000005</v>
      </c>
      <c r="W866" s="4">
        <v>5.0599999999999996</v>
      </c>
      <c r="X866" s="4">
        <f t="shared" si="69"/>
        <v>4458.7142336000015</v>
      </c>
      <c r="Y866" s="58"/>
      <c r="AA866" t="b">
        <f>AND('Sales Filter'!H866= "BOBBY CHAVEZ", YEAR('Sales Filter'!B866 ) = 2015)</f>
        <v>0</v>
      </c>
    </row>
    <row r="867" spans="1:27" ht="14.5">
      <c r="A867" s="2" t="s">
        <v>1887</v>
      </c>
      <c r="B867" s="3">
        <v>42509</v>
      </c>
      <c r="C867" s="2" t="s">
        <v>1084</v>
      </c>
      <c r="D867" s="2" t="s">
        <v>1085</v>
      </c>
      <c r="E867" s="2" t="s">
        <v>27</v>
      </c>
      <c r="F867" s="2" t="s">
        <v>27</v>
      </c>
      <c r="G867" s="2" t="s">
        <v>28</v>
      </c>
      <c r="H867" s="2" t="s">
        <v>29</v>
      </c>
      <c r="I867" s="2" t="s">
        <v>60</v>
      </c>
      <c r="J867" s="2" t="s">
        <v>35</v>
      </c>
      <c r="K867" s="2" t="s">
        <v>54</v>
      </c>
      <c r="L867" s="2" t="s">
        <v>33</v>
      </c>
      <c r="M867" s="3">
        <v>42517</v>
      </c>
      <c r="N867" s="4">
        <v>16.445</v>
      </c>
      <c r="O867" s="4">
        <v>38.236000000000004</v>
      </c>
      <c r="P867" s="5">
        <f t="shared" si="65"/>
        <v>1.3250836120401339</v>
      </c>
      <c r="Q867" s="5">
        <v>0.08</v>
      </c>
      <c r="R867" s="6">
        <f t="shared" si="66"/>
        <v>41.294880000000006</v>
      </c>
      <c r="S867" s="7">
        <v>49</v>
      </c>
      <c r="T867" s="8">
        <f t="shared" si="67"/>
        <v>2023.4491200000002</v>
      </c>
      <c r="U867" s="5">
        <v>9.9999999999999992E-2</v>
      </c>
      <c r="V867" s="9">
        <f t="shared" si="68"/>
        <v>202.34491199999999</v>
      </c>
      <c r="W867" s="4">
        <v>8.2700000000000014</v>
      </c>
      <c r="X867" s="4">
        <f t="shared" si="69"/>
        <v>1829.3742080000002</v>
      </c>
      <c r="Y867" s="58"/>
      <c r="AA867" t="b">
        <f>AND('Sales Filter'!H867= "BOBBY CHAVEZ", YEAR('Sales Filter'!B867 ) = 2015)</f>
        <v>0</v>
      </c>
    </row>
    <row r="868" spans="1:27" ht="14.5">
      <c r="A868" s="2" t="s">
        <v>1888</v>
      </c>
      <c r="B868" s="3">
        <v>42510</v>
      </c>
      <c r="C868" s="2" t="s">
        <v>292</v>
      </c>
      <c r="D868" s="2" t="s">
        <v>293</v>
      </c>
      <c r="E868" s="2" t="s">
        <v>27</v>
      </c>
      <c r="F868" s="2" t="s">
        <v>27</v>
      </c>
      <c r="G868" s="2" t="s">
        <v>28</v>
      </c>
      <c r="H868" s="2" t="s">
        <v>29</v>
      </c>
      <c r="I868" s="2" t="s">
        <v>30</v>
      </c>
      <c r="J868" s="2" t="s">
        <v>35</v>
      </c>
      <c r="K868" s="2" t="s">
        <v>54</v>
      </c>
      <c r="L868" s="2" t="s">
        <v>33</v>
      </c>
      <c r="M868" s="3">
        <v>42519</v>
      </c>
      <c r="N868" s="4">
        <v>4.9060000000000006</v>
      </c>
      <c r="O868" s="4">
        <v>11.979000000000001</v>
      </c>
      <c r="P868" s="5">
        <f t="shared" si="65"/>
        <v>1.4417040358744393</v>
      </c>
      <c r="Q868" s="5">
        <v>0.08</v>
      </c>
      <c r="R868" s="6">
        <f t="shared" si="66"/>
        <v>12.937320000000001</v>
      </c>
      <c r="S868" s="7">
        <v>3</v>
      </c>
      <c r="T868" s="8">
        <f t="shared" si="67"/>
        <v>38.811960000000006</v>
      </c>
      <c r="U868" s="5">
        <v>0.01</v>
      </c>
      <c r="V868" s="9">
        <f t="shared" si="68"/>
        <v>0.38811960000000006</v>
      </c>
      <c r="W868" s="4">
        <v>4.55</v>
      </c>
      <c r="X868" s="4">
        <f t="shared" si="69"/>
        <v>42.9738404</v>
      </c>
      <c r="Y868" s="58"/>
      <c r="AA868" t="b">
        <f>AND('Sales Filter'!H868= "BOBBY CHAVEZ", YEAR('Sales Filter'!B868 ) = 2015)</f>
        <v>0</v>
      </c>
    </row>
    <row r="869" spans="1:27" ht="14.5">
      <c r="A869" s="2" t="s">
        <v>1889</v>
      </c>
      <c r="B869" s="3">
        <v>42510</v>
      </c>
      <c r="C869" s="2" t="s">
        <v>1669</v>
      </c>
      <c r="D869" s="2" t="s">
        <v>1670</v>
      </c>
      <c r="E869" s="2" t="s">
        <v>27</v>
      </c>
      <c r="F869" s="2" t="s">
        <v>27</v>
      </c>
      <c r="G869" s="2" t="s">
        <v>79</v>
      </c>
      <c r="H869" s="2" t="s">
        <v>233</v>
      </c>
      <c r="I869" s="2" t="s">
        <v>51</v>
      </c>
      <c r="J869" s="2" t="s">
        <v>35</v>
      </c>
      <c r="K869" s="2" t="s">
        <v>54</v>
      </c>
      <c r="L869" s="2" t="s">
        <v>33</v>
      </c>
      <c r="M869" s="3">
        <v>42518</v>
      </c>
      <c r="N869" s="4">
        <v>1.298</v>
      </c>
      <c r="O869" s="4">
        <v>2.0680000000000001</v>
      </c>
      <c r="P869" s="5">
        <f t="shared" si="65"/>
        <v>0.59322033898305082</v>
      </c>
      <c r="Q869" s="5">
        <v>0.08</v>
      </c>
      <c r="R869" s="6">
        <f t="shared" si="66"/>
        <v>2.2334400000000003</v>
      </c>
      <c r="S869" s="7">
        <v>24</v>
      </c>
      <c r="T869" s="8">
        <f t="shared" si="67"/>
        <v>53.602560000000011</v>
      </c>
      <c r="U869" s="5">
        <v>9.9999999999999992E-2</v>
      </c>
      <c r="V869" s="9">
        <f t="shared" si="68"/>
        <v>5.3602560000000006</v>
      </c>
      <c r="W869" s="4">
        <v>1.54</v>
      </c>
      <c r="X869" s="4">
        <f t="shared" si="69"/>
        <v>49.782304000000011</v>
      </c>
      <c r="Y869" s="58"/>
      <c r="AA869" t="b">
        <f>AND('Sales Filter'!H869= "BOBBY CHAVEZ", YEAR('Sales Filter'!B869 ) = 2015)</f>
        <v>0</v>
      </c>
    </row>
    <row r="870" spans="1:27" ht="14.5">
      <c r="A870" s="2" t="s">
        <v>1890</v>
      </c>
      <c r="B870" s="3">
        <v>42511</v>
      </c>
      <c r="C870" s="2" t="s">
        <v>1891</v>
      </c>
      <c r="D870" s="2" t="s">
        <v>1892</v>
      </c>
      <c r="E870" s="2" t="s">
        <v>27</v>
      </c>
      <c r="F870" s="2" t="s">
        <v>27</v>
      </c>
      <c r="G870" s="2" t="s">
        <v>40</v>
      </c>
      <c r="H870" s="2" t="s">
        <v>59</v>
      </c>
      <c r="I870" s="2" t="s">
        <v>117</v>
      </c>
      <c r="J870" s="2" t="s">
        <v>35</v>
      </c>
      <c r="K870" s="2" t="s">
        <v>36</v>
      </c>
      <c r="L870" s="2" t="s">
        <v>43</v>
      </c>
      <c r="M870" s="3">
        <v>42519</v>
      </c>
      <c r="N870" s="4">
        <v>2.6290000000000004</v>
      </c>
      <c r="O870" s="4">
        <v>4.6859999999999999</v>
      </c>
      <c r="P870" s="5">
        <f t="shared" si="65"/>
        <v>0.78242677824267748</v>
      </c>
      <c r="Q870" s="5">
        <v>0.08</v>
      </c>
      <c r="R870" s="6">
        <f t="shared" si="66"/>
        <v>5.06088</v>
      </c>
      <c r="S870" s="7">
        <v>7</v>
      </c>
      <c r="T870" s="8">
        <f t="shared" si="67"/>
        <v>35.426160000000003</v>
      </c>
      <c r="U870" s="5">
        <v>0.02</v>
      </c>
      <c r="V870" s="9">
        <f t="shared" si="68"/>
        <v>0.70852320000000002</v>
      </c>
      <c r="W870" s="4">
        <v>1.25</v>
      </c>
      <c r="X870" s="4">
        <f t="shared" si="69"/>
        <v>35.967636800000001</v>
      </c>
      <c r="Y870" s="58"/>
      <c r="AA870" t="b">
        <f>AND('Sales Filter'!H870= "BOBBY CHAVEZ", YEAR('Sales Filter'!B870 ) = 2015)</f>
        <v>0</v>
      </c>
    </row>
    <row r="871" spans="1:27" ht="14.5">
      <c r="A871" s="2" t="s">
        <v>1893</v>
      </c>
      <c r="B871" s="3">
        <v>42514</v>
      </c>
      <c r="C871" s="2" t="s">
        <v>1894</v>
      </c>
      <c r="D871" s="2" t="s">
        <v>1895</v>
      </c>
      <c r="E871" s="2" t="s">
        <v>27</v>
      </c>
      <c r="F871" s="2" t="s">
        <v>27</v>
      </c>
      <c r="G871" s="2" t="s">
        <v>40</v>
      </c>
      <c r="H871" s="2" t="s">
        <v>89</v>
      </c>
      <c r="I871" s="2" t="s">
        <v>30</v>
      </c>
      <c r="J871" s="2" t="s">
        <v>35</v>
      </c>
      <c r="K871" s="2" t="s">
        <v>54</v>
      </c>
      <c r="L871" s="2" t="s">
        <v>33</v>
      </c>
      <c r="M871" s="3">
        <v>42522</v>
      </c>
      <c r="N871" s="4">
        <v>57.244000000000007</v>
      </c>
      <c r="O871" s="4">
        <v>92.323000000000022</v>
      </c>
      <c r="P871" s="5">
        <f t="shared" si="65"/>
        <v>0.61279784780937763</v>
      </c>
      <c r="Q871" s="5">
        <v>0.08</v>
      </c>
      <c r="R871" s="6">
        <f t="shared" si="66"/>
        <v>99.708840000000023</v>
      </c>
      <c r="S871" s="7">
        <v>7</v>
      </c>
      <c r="T871" s="8">
        <f t="shared" si="67"/>
        <v>697.96188000000018</v>
      </c>
      <c r="U871" s="5">
        <v>0.05</v>
      </c>
      <c r="V871" s="9">
        <f t="shared" si="68"/>
        <v>34.898094000000007</v>
      </c>
      <c r="W871" s="4">
        <v>20.04</v>
      </c>
      <c r="X871" s="4">
        <f t="shared" si="69"/>
        <v>683.10378600000013</v>
      </c>
      <c r="Y871" s="58"/>
      <c r="AA871" t="b">
        <f>AND('Sales Filter'!H871= "BOBBY CHAVEZ", YEAR('Sales Filter'!B871 ) = 2015)</f>
        <v>0</v>
      </c>
    </row>
    <row r="872" spans="1:27" ht="14.5">
      <c r="A872" s="2" t="s">
        <v>1896</v>
      </c>
      <c r="B872" s="3">
        <v>42515</v>
      </c>
      <c r="C872" s="2" t="s">
        <v>1897</v>
      </c>
      <c r="D872" s="2" t="s">
        <v>1898</v>
      </c>
      <c r="E872" s="2" t="s">
        <v>27</v>
      </c>
      <c r="F872" s="2" t="s">
        <v>27</v>
      </c>
      <c r="G872" s="2" t="s">
        <v>28</v>
      </c>
      <c r="H872" s="2" t="s">
        <v>89</v>
      </c>
      <c r="I872" s="2" t="s">
        <v>51</v>
      </c>
      <c r="J872" s="2" t="s">
        <v>35</v>
      </c>
      <c r="K872" s="2" t="s">
        <v>54</v>
      </c>
      <c r="L872" s="2" t="s">
        <v>33</v>
      </c>
      <c r="M872" s="3">
        <v>42522</v>
      </c>
      <c r="N872" s="4">
        <v>5.8630000000000004</v>
      </c>
      <c r="O872" s="4">
        <v>9.4600000000000009</v>
      </c>
      <c r="P872" s="5">
        <f t="shared" si="65"/>
        <v>0.61350844277673544</v>
      </c>
      <c r="Q872" s="5">
        <v>0.08</v>
      </c>
      <c r="R872" s="6">
        <f t="shared" si="66"/>
        <v>10.216800000000001</v>
      </c>
      <c r="S872" s="7">
        <v>3</v>
      </c>
      <c r="T872" s="8">
        <f t="shared" si="67"/>
        <v>30.650400000000005</v>
      </c>
      <c r="U872" s="5">
        <v>6.9999999999999993E-2</v>
      </c>
      <c r="V872" s="9">
        <f t="shared" si="68"/>
        <v>2.1455280000000001</v>
      </c>
      <c r="W872" s="4">
        <v>6.24</v>
      </c>
      <c r="X872" s="4">
        <f t="shared" si="69"/>
        <v>34.744872000000008</v>
      </c>
      <c r="Y872" s="58"/>
      <c r="AA872" t="b">
        <f>AND('Sales Filter'!H872= "BOBBY CHAVEZ", YEAR('Sales Filter'!B872 ) = 2015)</f>
        <v>0</v>
      </c>
    </row>
    <row r="873" spans="1:27" ht="14.5">
      <c r="A873" s="2" t="s">
        <v>1899</v>
      </c>
      <c r="B873" s="3">
        <v>42517</v>
      </c>
      <c r="C873" s="2" t="s">
        <v>1900</v>
      </c>
      <c r="D873" s="2" t="s">
        <v>1901</v>
      </c>
      <c r="E873" s="2" t="s">
        <v>27</v>
      </c>
      <c r="F873" s="2" t="s">
        <v>27</v>
      </c>
      <c r="G873" s="2" t="s">
        <v>58</v>
      </c>
      <c r="H873" s="2" t="s">
        <v>233</v>
      </c>
      <c r="I873" s="2" t="s">
        <v>30</v>
      </c>
      <c r="J873" s="2" t="s">
        <v>35</v>
      </c>
      <c r="K873" s="2" t="s">
        <v>54</v>
      </c>
      <c r="L873" s="2" t="s">
        <v>33</v>
      </c>
      <c r="M873" s="3">
        <v>42525</v>
      </c>
      <c r="N873" s="4">
        <v>16.445</v>
      </c>
      <c r="O873" s="4">
        <v>38.236000000000004</v>
      </c>
      <c r="P873" s="5">
        <f t="shared" si="65"/>
        <v>1.3250836120401339</v>
      </c>
      <c r="Q873" s="5">
        <v>0.08</v>
      </c>
      <c r="R873" s="6">
        <f t="shared" si="66"/>
        <v>41.294880000000006</v>
      </c>
      <c r="S873" s="7">
        <v>34</v>
      </c>
      <c r="T873" s="8">
        <f t="shared" si="67"/>
        <v>1404.0259200000003</v>
      </c>
      <c r="U873" s="5">
        <v>0.03</v>
      </c>
      <c r="V873" s="9">
        <f t="shared" si="68"/>
        <v>42.120777600000004</v>
      </c>
      <c r="W873" s="4">
        <v>8.2700000000000014</v>
      </c>
      <c r="X873" s="4">
        <f t="shared" si="69"/>
        <v>1370.1751424000001</v>
      </c>
      <c r="Y873" s="58"/>
      <c r="AA873" t="b">
        <f>AND('Sales Filter'!H873= "BOBBY CHAVEZ", YEAR('Sales Filter'!B873 ) = 2015)</f>
        <v>0</v>
      </c>
    </row>
    <row r="874" spans="1:27" ht="14.5">
      <c r="A874" s="2" t="s">
        <v>1902</v>
      </c>
      <c r="B874" s="3">
        <v>42518</v>
      </c>
      <c r="C874" s="2" t="s">
        <v>1842</v>
      </c>
      <c r="D874" s="2" t="s">
        <v>1843</v>
      </c>
      <c r="E874" s="2" t="s">
        <v>27</v>
      </c>
      <c r="F874" s="2" t="s">
        <v>27</v>
      </c>
      <c r="G874" s="2" t="s">
        <v>79</v>
      </c>
      <c r="H874" s="2" t="s">
        <v>41</v>
      </c>
      <c r="I874" s="2" t="s">
        <v>30</v>
      </c>
      <c r="J874" s="2" t="s">
        <v>31</v>
      </c>
      <c r="K874" s="2" t="s">
        <v>54</v>
      </c>
      <c r="L874" s="2" t="s">
        <v>33</v>
      </c>
      <c r="M874" s="3">
        <v>42525</v>
      </c>
      <c r="N874" s="4">
        <v>6.8200000000000012</v>
      </c>
      <c r="O874" s="4">
        <v>34.078000000000003</v>
      </c>
      <c r="P874" s="5">
        <f t="shared" si="65"/>
        <v>3.9967741935483869</v>
      </c>
      <c r="Q874" s="5">
        <v>0.08</v>
      </c>
      <c r="R874" s="6">
        <f t="shared" si="66"/>
        <v>36.804240000000007</v>
      </c>
      <c r="S874" s="7">
        <v>26</v>
      </c>
      <c r="T874" s="8">
        <f t="shared" si="67"/>
        <v>956.91024000000016</v>
      </c>
      <c r="U874" s="5">
        <v>0.09</v>
      </c>
      <c r="V874" s="9">
        <f t="shared" si="68"/>
        <v>86.121921600000007</v>
      </c>
      <c r="W874" s="4">
        <v>4.05</v>
      </c>
      <c r="X874" s="4">
        <f t="shared" si="69"/>
        <v>874.83831840000016</v>
      </c>
      <c r="Y874" s="58"/>
      <c r="AA874" t="b">
        <f>AND('Sales Filter'!H874= "BOBBY CHAVEZ", YEAR('Sales Filter'!B874 ) = 2015)</f>
        <v>0</v>
      </c>
    </row>
    <row r="875" spans="1:27" ht="14.5">
      <c r="A875" s="2" t="s">
        <v>1903</v>
      </c>
      <c r="B875" s="3">
        <v>42519</v>
      </c>
      <c r="C875" s="2" t="s">
        <v>56</v>
      </c>
      <c r="D875" s="2" t="s">
        <v>57</v>
      </c>
      <c r="E875" s="2" t="s">
        <v>27</v>
      </c>
      <c r="F875" s="2" t="s">
        <v>27</v>
      </c>
      <c r="G875" s="2" t="s">
        <v>58</v>
      </c>
      <c r="H875" s="2" t="s">
        <v>59</v>
      </c>
      <c r="I875" s="2" t="s">
        <v>42</v>
      </c>
      <c r="J875" s="2" t="s">
        <v>35</v>
      </c>
      <c r="K875" s="2" t="s">
        <v>32</v>
      </c>
      <c r="L875" s="2" t="s">
        <v>33</v>
      </c>
      <c r="M875" s="3">
        <v>42528</v>
      </c>
      <c r="N875" s="4">
        <v>1.034</v>
      </c>
      <c r="O875" s="4">
        <v>2.2880000000000003</v>
      </c>
      <c r="P875" s="5">
        <f t="shared" si="65"/>
        <v>1.2127659574468086</v>
      </c>
      <c r="Q875" s="5">
        <v>0.08</v>
      </c>
      <c r="R875" s="6">
        <f t="shared" si="66"/>
        <v>2.4710400000000003</v>
      </c>
      <c r="S875" s="7">
        <v>51</v>
      </c>
      <c r="T875" s="8">
        <f t="shared" si="67"/>
        <v>126.02304000000002</v>
      </c>
      <c r="U875" s="5">
        <v>0.09</v>
      </c>
      <c r="V875" s="9">
        <f t="shared" si="68"/>
        <v>11.342073600000001</v>
      </c>
      <c r="W875" s="4">
        <v>2.61</v>
      </c>
      <c r="X875" s="4">
        <f t="shared" si="69"/>
        <v>117.29096640000002</v>
      </c>
      <c r="Y875" s="58"/>
      <c r="AA875" t="b">
        <f>AND('Sales Filter'!H875= "BOBBY CHAVEZ", YEAR('Sales Filter'!B875 ) = 2015)</f>
        <v>0</v>
      </c>
    </row>
    <row r="876" spans="1:27" ht="14.5">
      <c r="A876" s="2" t="s">
        <v>1904</v>
      </c>
      <c r="B876" s="3">
        <v>42519</v>
      </c>
      <c r="C876" s="2" t="s">
        <v>140</v>
      </c>
      <c r="D876" s="2" t="s">
        <v>141</v>
      </c>
      <c r="E876" s="2" t="s">
        <v>27</v>
      </c>
      <c r="F876" s="2" t="s">
        <v>27</v>
      </c>
      <c r="G876" s="2" t="s">
        <v>40</v>
      </c>
      <c r="H876" s="2" t="s">
        <v>41</v>
      </c>
      <c r="I876" s="2" t="s">
        <v>117</v>
      </c>
      <c r="J876" s="2" t="s">
        <v>31</v>
      </c>
      <c r="K876" s="2" t="s">
        <v>54</v>
      </c>
      <c r="L876" s="2" t="s">
        <v>33</v>
      </c>
      <c r="M876" s="3">
        <v>42529</v>
      </c>
      <c r="N876" s="4">
        <v>16.170000000000002</v>
      </c>
      <c r="O876" s="4">
        <v>32.989000000000004</v>
      </c>
      <c r="P876" s="5">
        <f t="shared" si="65"/>
        <v>1.0401360544217688</v>
      </c>
      <c r="Q876" s="5">
        <v>0.08</v>
      </c>
      <c r="R876" s="6">
        <f t="shared" si="66"/>
        <v>35.62812000000001</v>
      </c>
      <c r="S876" s="7">
        <v>3</v>
      </c>
      <c r="T876" s="8">
        <f t="shared" si="67"/>
        <v>106.88436000000003</v>
      </c>
      <c r="U876" s="5">
        <v>0.05</v>
      </c>
      <c r="V876" s="9">
        <f t="shared" si="68"/>
        <v>5.3442180000000015</v>
      </c>
      <c r="W876" s="4">
        <v>5.55</v>
      </c>
      <c r="X876" s="4">
        <f t="shared" si="69"/>
        <v>107.09014200000003</v>
      </c>
      <c r="Y876" s="58"/>
      <c r="AA876" t="b">
        <f>AND('Sales Filter'!H876= "BOBBY CHAVEZ", YEAR('Sales Filter'!B876 ) = 2015)</f>
        <v>0</v>
      </c>
    </row>
    <row r="877" spans="1:27" ht="14.5">
      <c r="A877" s="2" t="s">
        <v>1905</v>
      </c>
      <c r="B877" s="3">
        <v>42521</v>
      </c>
      <c r="C877" s="2" t="s">
        <v>441</v>
      </c>
      <c r="D877" s="2" t="s">
        <v>442</v>
      </c>
      <c r="E877" s="2" t="s">
        <v>27</v>
      </c>
      <c r="F877" s="2" t="s">
        <v>27</v>
      </c>
      <c r="G877" s="2" t="s">
        <v>58</v>
      </c>
      <c r="H877" s="2" t="s">
        <v>59</v>
      </c>
      <c r="I877" s="2" t="s">
        <v>60</v>
      </c>
      <c r="J877" s="2" t="s">
        <v>35</v>
      </c>
      <c r="K877" s="2" t="s">
        <v>36</v>
      </c>
      <c r="L877" s="2" t="s">
        <v>33</v>
      </c>
      <c r="M877" s="3">
        <v>42530</v>
      </c>
      <c r="N877" s="4">
        <v>4.3450000000000006</v>
      </c>
      <c r="O877" s="4">
        <v>6.6880000000000006</v>
      </c>
      <c r="P877" s="5">
        <f t="shared" si="65"/>
        <v>0.5392405063291138</v>
      </c>
      <c r="Q877" s="5">
        <v>0.08</v>
      </c>
      <c r="R877" s="6">
        <f t="shared" si="66"/>
        <v>7.223040000000001</v>
      </c>
      <c r="S877" s="7">
        <v>52</v>
      </c>
      <c r="T877" s="8">
        <f t="shared" si="67"/>
        <v>375.59808000000004</v>
      </c>
      <c r="U877" s="5">
        <v>9.9999999999999992E-2</v>
      </c>
      <c r="V877" s="9">
        <f t="shared" si="68"/>
        <v>37.559808000000004</v>
      </c>
      <c r="W877" s="4">
        <v>1.87</v>
      </c>
      <c r="X877" s="4">
        <f t="shared" si="69"/>
        <v>339.90827200000001</v>
      </c>
      <c r="Y877" s="58"/>
      <c r="AA877" t="b">
        <f>AND('Sales Filter'!H877= "BOBBY CHAVEZ", YEAR('Sales Filter'!B877 ) = 2015)</f>
        <v>0</v>
      </c>
    </row>
    <row r="878" spans="1:27" ht="14.5">
      <c r="A878" s="2" t="s">
        <v>1906</v>
      </c>
      <c r="B878" s="3">
        <v>42522</v>
      </c>
      <c r="C878" s="2" t="s">
        <v>386</v>
      </c>
      <c r="D878" s="2" t="s">
        <v>387</v>
      </c>
      <c r="E878" s="2" t="s">
        <v>27</v>
      </c>
      <c r="F878" s="2" t="s">
        <v>27</v>
      </c>
      <c r="G878" s="2" t="s">
        <v>40</v>
      </c>
      <c r="H878" s="2" t="s">
        <v>233</v>
      </c>
      <c r="I878" s="2" t="s">
        <v>60</v>
      </c>
      <c r="J878" s="2" t="s">
        <v>35</v>
      </c>
      <c r="K878" s="2" t="s">
        <v>54</v>
      </c>
      <c r="L878" s="2" t="s">
        <v>33</v>
      </c>
      <c r="M878" s="3">
        <v>42530</v>
      </c>
      <c r="N878" s="4">
        <v>2.1339999999999999</v>
      </c>
      <c r="O878" s="4">
        <v>3.3880000000000003</v>
      </c>
      <c r="P878" s="5">
        <f t="shared" si="65"/>
        <v>0.58762886597938169</v>
      </c>
      <c r="Q878" s="5">
        <v>0.08</v>
      </c>
      <c r="R878" s="6">
        <f t="shared" si="66"/>
        <v>3.6590400000000005</v>
      </c>
      <c r="S878" s="7">
        <v>13</v>
      </c>
      <c r="T878" s="8">
        <f t="shared" si="67"/>
        <v>47.567520000000009</v>
      </c>
      <c r="U878" s="5">
        <v>0.04</v>
      </c>
      <c r="V878" s="9">
        <f t="shared" si="68"/>
        <v>1.9027008000000003</v>
      </c>
      <c r="W878" s="4">
        <v>1.04</v>
      </c>
      <c r="X878" s="4">
        <f t="shared" si="69"/>
        <v>46.70481920000001</v>
      </c>
      <c r="Y878" s="58"/>
      <c r="AA878" t="b">
        <f>AND('Sales Filter'!H878= "BOBBY CHAVEZ", YEAR('Sales Filter'!B878 ) = 2015)</f>
        <v>0</v>
      </c>
    </row>
    <row r="879" spans="1:27" ht="14.5">
      <c r="A879" s="2" t="s">
        <v>1907</v>
      </c>
      <c r="B879" s="3">
        <v>42522</v>
      </c>
      <c r="C879" s="2" t="s">
        <v>1908</v>
      </c>
      <c r="D879" s="2" t="s">
        <v>1909</v>
      </c>
      <c r="E879" s="2" t="s">
        <v>27</v>
      </c>
      <c r="F879" s="2" t="s">
        <v>27</v>
      </c>
      <c r="G879" s="2" t="s">
        <v>40</v>
      </c>
      <c r="H879" s="2" t="s">
        <v>65</v>
      </c>
      <c r="I879" s="2" t="s">
        <v>51</v>
      </c>
      <c r="J879" s="2" t="s">
        <v>35</v>
      </c>
      <c r="K879" s="2" t="s">
        <v>36</v>
      </c>
      <c r="L879" s="2" t="s">
        <v>33</v>
      </c>
      <c r="M879" s="3">
        <v>42531</v>
      </c>
      <c r="N879" s="4">
        <v>0.78100000000000003</v>
      </c>
      <c r="O879" s="4">
        <v>1.254</v>
      </c>
      <c r="P879" s="5">
        <f t="shared" si="65"/>
        <v>0.60563380281690138</v>
      </c>
      <c r="Q879" s="5">
        <v>0.08</v>
      </c>
      <c r="R879" s="6">
        <f t="shared" si="66"/>
        <v>1.3543200000000002</v>
      </c>
      <c r="S879" s="7">
        <v>5</v>
      </c>
      <c r="T879" s="8">
        <f t="shared" si="67"/>
        <v>6.7716000000000012</v>
      </c>
      <c r="U879" s="5">
        <v>0.11</v>
      </c>
      <c r="V879" s="9">
        <f t="shared" si="68"/>
        <v>0.74487600000000009</v>
      </c>
      <c r="W879" s="4">
        <v>0.75</v>
      </c>
      <c r="X879" s="4">
        <f t="shared" si="69"/>
        <v>6.7767240000000015</v>
      </c>
      <c r="Y879" s="58"/>
      <c r="AA879" t="b">
        <f>AND('Sales Filter'!H879= "BOBBY CHAVEZ", YEAR('Sales Filter'!B879 ) = 2015)</f>
        <v>0</v>
      </c>
    </row>
    <row r="880" spans="1:27" ht="14.5">
      <c r="A880" s="2" t="s">
        <v>1910</v>
      </c>
      <c r="B880" s="3">
        <v>42530</v>
      </c>
      <c r="C880" s="2" t="s">
        <v>1443</v>
      </c>
      <c r="D880" s="2" t="s">
        <v>1444</v>
      </c>
      <c r="E880" s="2" t="s">
        <v>27</v>
      </c>
      <c r="F880" s="2" t="s">
        <v>27</v>
      </c>
      <c r="G880" s="2" t="s">
        <v>28</v>
      </c>
      <c r="H880" s="2" t="s">
        <v>29</v>
      </c>
      <c r="I880" s="2" t="s">
        <v>60</v>
      </c>
      <c r="J880" s="2" t="s">
        <v>35</v>
      </c>
      <c r="K880" s="2" t="s">
        <v>36</v>
      </c>
      <c r="L880" s="2" t="s">
        <v>33</v>
      </c>
      <c r="M880" s="3">
        <v>42538</v>
      </c>
      <c r="N880" s="4">
        <v>1.4410000000000003</v>
      </c>
      <c r="O880" s="4">
        <v>3.1240000000000001</v>
      </c>
      <c r="P880" s="5">
        <f t="shared" si="65"/>
        <v>1.1679389312977095</v>
      </c>
      <c r="Q880" s="5">
        <v>0.08</v>
      </c>
      <c r="R880" s="6">
        <f t="shared" si="66"/>
        <v>3.3739200000000005</v>
      </c>
      <c r="S880" s="7">
        <v>11</v>
      </c>
      <c r="T880" s="8">
        <f t="shared" si="67"/>
        <v>37.113120000000002</v>
      </c>
      <c r="U880" s="5">
        <v>0.09</v>
      </c>
      <c r="V880" s="9">
        <f t="shared" si="68"/>
        <v>3.3401808000000002</v>
      </c>
      <c r="W880" s="4">
        <v>0.98000000000000009</v>
      </c>
      <c r="X880" s="4">
        <f t="shared" si="69"/>
        <v>34.7529392</v>
      </c>
      <c r="Y880" s="58"/>
      <c r="AA880" t="b">
        <f>AND('Sales Filter'!H880= "BOBBY CHAVEZ", YEAR('Sales Filter'!B880 ) = 2015)</f>
        <v>0</v>
      </c>
    </row>
    <row r="881" spans="1:27" ht="14.5">
      <c r="A881" s="2" t="s">
        <v>1911</v>
      </c>
      <c r="B881" s="3">
        <v>42532</v>
      </c>
      <c r="C881" s="2" t="s">
        <v>1163</v>
      </c>
      <c r="D881" s="2" t="s">
        <v>1164</v>
      </c>
      <c r="E881" s="2" t="s">
        <v>27</v>
      </c>
      <c r="F881" s="2" t="s">
        <v>27</v>
      </c>
      <c r="G881" s="2" t="s">
        <v>79</v>
      </c>
      <c r="H881" s="2" t="s">
        <v>103</v>
      </c>
      <c r="I881" s="2" t="s">
        <v>60</v>
      </c>
      <c r="J881" s="2" t="s">
        <v>31</v>
      </c>
      <c r="K881" s="2" t="s">
        <v>54</v>
      </c>
      <c r="L881" s="2" t="s">
        <v>33</v>
      </c>
      <c r="M881" s="3">
        <v>42541</v>
      </c>
      <c r="N881" s="4">
        <v>35.222000000000008</v>
      </c>
      <c r="O881" s="4">
        <v>167.72800000000001</v>
      </c>
      <c r="P881" s="5">
        <f t="shared" si="65"/>
        <v>3.7620237351655206</v>
      </c>
      <c r="Q881" s="5">
        <v>0.08</v>
      </c>
      <c r="R881" s="6">
        <f t="shared" si="66"/>
        <v>181.14624000000003</v>
      </c>
      <c r="S881" s="7">
        <v>14</v>
      </c>
      <c r="T881" s="8">
        <f t="shared" si="67"/>
        <v>2536.0473600000005</v>
      </c>
      <c r="U881" s="5">
        <v>0.11</v>
      </c>
      <c r="V881" s="9">
        <f t="shared" si="68"/>
        <v>278.96520960000004</v>
      </c>
      <c r="W881" s="4">
        <v>4.05</v>
      </c>
      <c r="X881" s="4">
        <f t="shared" si="69"/>
        <v>2261.1321504000007</v>
      </c>
      <c r="Y881" s="58"/>
      <c r="AA881" t="b">
        <f>AND('Sales Filter'!H881= "BOBBY CHAVEZ", YEAR('Sales Filter'!B881 ) = 2015)</f>
        <v>0</v>
      </c>
    </row>
    <row r="882" spans="1:27" ht="14.5">
      <c r="A882" s="2" t="s">
        <v>1912</v>
      </c>
      <c r="B882" s="3">
        <v>42533</v>
      </c>
      <c r="C882" s="2" t="s">
        <v>1913</v>
      </c>
      <c r="D882" s="2" t="s">
        <v>1914</v>
      </c>
      <c r="E882" s="2" t="s">
        <v>27</v>
      </c>
      <c r="F882" s="2" t="s">
        <v>27</v>
      </c>
      <c r="G882" s="2" t="s">
        <v>28</v>
      </c>
      <c r="H882" s="2" t="s">
        <v>112</v>
      </c>
      <c r="I882" s="2" t="s">
        <v>60</v>
      </c>
      <c r="J882" s="2" t="s">
        <v>35</v>
      </c>
      <c r="K882" s="2" t="s">
        <v>54</v>
      </c>
      <c r="L882" s="2" t="s">
        <v>43</v>
      </c>
      <c r="M882" s="3">
        <v>42541</v>
      </c>
      <c r="N882" s="4">
        <v>109.32900000000001</v>
      </c>
      <c r="O882" s="4">
        <v>179.22300000000001</v>
      </c>
      <c r="P882" s="5">
        <f t="shared" si="65"/>
        <v>0.63929972834289162</v>
      </c>
      <c r="Q882" s="5">
        <v>0.08</v>
      </c>
      <c r="R882" s="6">
        <f t="shared" si="66"/>
        <v>193.56084000000001</v>
      </c>
      <c r="S882" s="7">
        <v>38</v>
      </c>
      <c r="T882" s="8">
        <f t="shared" si="67"/>
        <v>7355.3119200000001</v>
      </c>
      <c r="U882" s="5">
        <v>6.0000000000000005E-2</v>
      </c>
      <c r="V882" s="9">
        <f t="shared" si="68"/>
        <v>441.31871520000004</v>
      </c>
      <c r="W882" s="4">
        <v>20.04</v>
      </c>
      <c r="X882" s="4">
        <f t="shared" si="69"/>
        <v>6934.0332048</v>
      </c>
      <c r="Y882" s="58"/>
      <c r="AA882" t="b">
        <f>AND('Sales Filter'!H882= "BOBBY CHAVEZ", YEAR('Sales Filter'!B882 ) = 2015)</f>
        <v>0</v>
      </c>
    </row>
    <row r="883" spans="1:27" ht="14.5">
      <c r="A883" s="2" t="s">
        <v>1915</v>
      </c>
      <c r="B883" s="3">
        <v>42534</v>
      </c>
      <c r="C883" s="2" t="s">
        <v>1160</v>
      </c>
      <c r="D883" s="2" t="s">
        <v>1161</v>
      </c>
      <c r="E883" s="2" t="s">
        <v>27</v>
      </c>
      <c r="F883" s="2" t="s">
        <v>27</v>
      </c>
      <c r="G883" s="2" t="s">
        <v>79</v>
      </c>
      <c r="H883" s="2" t="s">
        <v>41</v>
      </c>
      <c r="I883" s="2" t="s">
        <v>42</v>
      </c>
      <c r="J883" s="2" t="s">
        <v>35</v>
      </c>
      <c r="K883" s="2" t="s">
        <v>54</v>
      </c>
      <c r="L883" s="2" t="s">
        <v>33</v>
      </c>
      <c r="M883" s="3">
        <v>42543</v>
      </c>
      <c r="N883" s="4">
        <v>15.268000000000002</v>
      </c>
      <c r="O883" s="4">
        <v>24.618000000000002</v>
      </c>
      <c r="P883" s="5">
        <f t="shared" si="65"/>
        <v>0.61239193083573473</v>
      </c>
      <c r="Q883" s="5">
        <v>0.08</v>
      </c>
      <c r="R883" s="6">
        <f t="shared" si="66"/>
        <v>26.587440000000004</v>
      </c>
      <c r="S883" s="7">
        <v>13</v>
      </c>
      <c r="T883" s="8">
        <f t="shared" si="67"/>
        <v>345.63672000000008</v>
      </c>
      <c r="U883" s="5">
        <v>0.02</v>
      </c>
      <c r="V883" s="9">
        <f t="shared" si="68"/>
        <v>6.9127344000000015</v>
      </c>
      <c r="W883" s="4">
        <v>15.15</v>
      </c>
      <c r="X883" s="4">
        <f t="shared" si="69"/>
        <v>353.87398560000008</v>
      </c>
      <c r="Y883" s="58"/>
      <c r="AA883" t="b">
        <f>AND('Sales Filter'!H883= "BOBBY CHAVEZ", YEAR('Sales Filter'!B883 ) = 2015)</f>
        <v>0</v>
      </c>
    </row>
    <row r="884" spans="1:27" ht="14.5">
      <c r="A884" s="2" t="s">
        <v>1916</v>
      </c>
      <c r="B884" s="3">
        <v>42534</v>
      </c>
      <c r="C884" s="2" t="s">
        <v>425</v>
      </c>
      <c r="D884" s="2" t="s">
        <v>426</v>
      </c>
      <c r="E884" s="2" t="s">
        <v>27</v>
      </c>
      <c r="F884" s="2" t="s">
        <v>27</v>
      </c>
      <c r="G884" s="2" t="s">
        <v>28</v>
      </c>
      <c r="H884" s="2" t="s">
        <v>29</v>
      </c>
      <c r="I884" s="2" t="s">
        <v>51</v>
      </c>
      <c r="J884" s="2" t="s">
        <v>35</v>
      </c>
      <c r="K884" s="2" t="s">
        <v>36</v>
      </c>
      <c r="L884" s="2" t="s">
        <v>43</v>
      </c>
      <c r="M884" s="3">
        <v>42543</v>
      </c>
      <c r="N884" s="4">
        <v>0.9900000000000001</v>
      </c>
      <c r="O884" s="4">
        <v>2.3100000000000005</v>
      </c>
      <c r="P884" s="5">
        <f t="shared" si="65"/>
        <v>1.3333333333333335</v>
      </c>
      <c r="Q884" s="5">
        <v>0.08</v>
      </c>
      <c r="R884" s="6">
        <f t="shared" si="66"/>
        <v>2.4948000000000006</v>
      </c>
      <c r="S884" s="7">
        <v>33</v>
      </c>
      <c r="T884" s="8">
        <f t="shared" si="67"/>
        <v>82.328400000000016</v>
      </c>
      <c r="U884" s="5">
        <v>0.09</v>
      </c>
      <c r="V884" s="9">
        <f t="shared" si="68"/>
        <v>7.4095560000000011</v>
      </c>
      <c r="W884" s="4">
        <v>0.75</v>
      </c>
      <c r="X884" s="4">
        <f t="shared" si="69"/>
        <v>75.668844000000021</v>
      </c>
      <c r="Y884" s="58"/>
      <c r="AA884" t="b">
        <f>AND('Sales Filter'!H884= "BOBBY CHAVEZ", YEAR('Sales Filter'!B884 ) = 2015)</f>
        <v>0</v>
      </c>
    </row>
    <row r="885" spans="1:27" ht="14.5">
      <c r="A885" s="2" t="s">
        <v>1917</v>
      </c>
      <c r="B885" s="3">
        <v>42537</v>
      </c>
      <c r="C885" s="2" t="s">
        <v>1868</v>
      </c>
      <c r="D885" s="2" t="s">
        <v>1869</v>
      </c>
      <c r="E885" s="2" t="s">
        <v>27</v>
      </c>
      <c r="F885" s="2" t="s">
        <v>27</v>
      </c>
      <c r="G885" s="2" t="s">
        <v>79</v>
      </c>
      <c r="H885" s="2" t="s">
        <v>89</v>
      </c>
      <c r="I885" s="2" t="s">
        <v>42</v>
      </c>
      <c r="J885" s="2" t="s">
        <v>31</v>
      </c>
      <c r="K885" s="2" t="s">
        <v>54</v>
      </c>
      <c r="L885" s="2" t="s">
        <v>33</v>
      </c>
      <c r="M885" s="3">
        <v>42546</v>
      </c>
      <c r="N885" s="4">
        <v>89.749000000000009</v>
      </c>
      <c r="O885" s="4">
        <v>175.98900000000003</v>
      </c>
      <c r="P885" s="5">
        <f t="shared" si="65"/>
        <v>0.96090207133227123</v>
      </c>
      <c r="Q885" s="5">
        <v>0.08</v>
      </c>
      <c r="R885" s="6">
        <f t="shared" si="66"/>
        <v>190.06812000000005</v>
      </c>
      <c r="S885" s="7">
        <v>33</v>
      </c>
      <c r="T885" s="8">
        <f t="shared" si="67"/>
        <v>6272.2479600000015</v>
      </c>
      <c r="U885" s="5">
        <v>0.02</v>
      </c>
      <c r="V885" s="9">
        <f t="shared" si="68"/>
        <v>125.44495920000003</v>
      </c>
      <c r="W885" s="4">
        <v>5.55</v>
      </c>
      <c r="X885" s="4">
        <f t="shared" si="69"/>
        <v>6152.3530008000016</v>
      </c>
      <c r="Y885" s="58"/>
      <c r="AA885" t="b">
        <f>AND('Sales Filter'!H885= "BOBBY CHAVEZ", YEAR('Sales Filter'!B885 ) = 2015)</f>
        <v>0</v>
      </c>
    </row>
    <row r="886" spans="1:27" ht="14.5">
      <c r="A886" s="2" t="s">
        <v>1918</v>
      </c>
      <c r="B886" s="3">
        <v>42538</v>
      </c>
      <c r="C886" s="2" t="s">
        <v>1919</v>
      </c>
      <c r="D886" s="2" t="s">
        <v>1920</v>
      </c>
      <c r="E886" s="2" t="s">
        <v>27</v>
      </c>
      <c r="F886" s="2" t="s">
        <v>27</v>
      </c>
      <c r="G886" s="2" t="s">
        <v>58</v>
      </c>
      <c r="H886" s="2" t="s">
        <v>103</v>
      </c>
      <c r="I886" s="2" t="s">
        <v>30</v>
      </c>
      <c r="J886" s="2" t="s">
        <v>35</v>
      </c>
      <c r="K886" s="2" t="s">
        <v>32</v>
      </c>
      <c r="L886" s="2" t="s">
        <v>33</v>
      </c>
      <c r="M886" s="3">
        <v>42546</v>
      </c>
      <c r="N886" s="4">
        <v>2.75</v>
      </c>
      <c r="O886" s="4">
        <v>6.2480000000000002</v>
      </c>
      <c r="P886" s="5">
        <f t="shared" si="65"/>
        <v>1.272</v>
      </c>
      <c r="Q886" s="5">
        <v>0.08</v>
      </c>
      <c r="R886" s="6">
        <f t="shared" si="66"/>
        <v>6.7478400000000009</v>
      </c>
      <c r="S886" s="7">
        <v>29</v>
      </c>
      <c r="T886" s="8">
        <f t="shared" si="67"/>
        <v>195.68736000000004</v>
      </c>
      <c r="U886" s="5">
        <v>0.04</v>
      </c>
      <c r="V886" s="9">
        <f t="shared" si="68"/>
        <v>7.8274944000000017</v>
      </c>
      <c r="W886" s="4">
        <v>3.65</v>
      </c>
      <c r="X886" s="4">
        <f t="shared" si="69"/>
        <v>191.50986560000004</v>
      </c>
      <c r="Y886" s="58"/>
      <c r="AA886" t="b">
        <f>AND('Sales Filter'!H886= "BOBBY CHAVEZ", YEAR('Sales Filter'!B886 ) = 2015)</f>
        <v>0</v>
      </c>
    </row>
    <row r="887" spans="1:27" ht="14.5">
      <c r="A887" s="2" t="s">
        <v>1921</v>
      </c>
      <c r="B887" s="3">
        <v>42539</v>
      </c>
      <c r="C887" s="2" t="s">
        <v>1922</v>
      </c>
      <c r="D887" s="2" t="s">
        <v>1923</v>
      </c>
      <c r="E887" s="2" t="s">
        <v>27</v>
      </c>
      <c r="F887" s="2" t="s">
        <v>27</v>
      </c>
      <c r="G887" s="2" t="s">
        <v>58</v>
      </c>
      <c r="H887" s="2" t="s">
        <v>84</v>
      </c>
      <c r="I887" s="2" t="s">
        <v>117</v>
      </c>
      <c r="J887" s="2" t="s">
        <v>35</v>
      </c>
      <c r="K887" s="2" t="s">
        <v>36</v>
      </c>
      <c r="L887" s="2" t="s">
        <v>33</v>
      </c>
      <c r="M887" s="3">
        <v>42547</v>
      </c>
      <c r="N887" s="4">
        <v>23.716000000000001</v>
      </c>
      <c r="O887" s="4">
        <v>40.204999999999998</v>
      </c>
      <c r="P887" s="5">
        <f t="shared" si="65"/>
        <v>0.695269016697588</v>
      </c>
      <c r="Q887" s="5">
        <v>0.08</v>
      </c>
      <c r="R887" s="6">
        <f t="shared" si="66"/>
        <v>43.421399999999998</v>
      </c>
      <c r="S887" s="7">
        <v>36</v>
      </c>
      <c r="T887" s="8">
        <f t="shared" si="67"/>
        <v>1563.1704</v>
      </c>
      <c r="U887" s="5">
        <v>0.11</v>
      </c>
      <c r="V887" s="9">
        <f t="shared" si="68"/>
        <v>171.948744</v>
      </c>
      <c r="W887" s="4">
        <v>13.940000000000001</v>
      </c>
      <c r="X887" s="4">
        <f t="shared" si="69"/>
        <v>1405.161656</v>
      </c>
      <c r="Y887" s="58"/>
      <c r="AA887" t="b">
        <f>AND('Sales Filter'!H887= "BOBBY CHAVEZ", YEAR('Sales Filter'!B887 ) = 2015)</f>
        <v>0</v>
      </c>
    </row>
    <row r="888" spans="1:27" ht="14.5">
      <c r="A888" s="2" t="s">
        <v>1924</v>
      </c>
      <c r="B888" s="3">
        <v>42544</v>
      </c>
      <c r="C888" s="2" t="s">
        <v>1133</v>
      </c>
      <c r="D888" s="2" t="s">
        <v>1134</v>
      </c>
      <c r="E888" s="2" t="s">
        <v>27</v>
      </c>
      <c r="F888" s="2" t="s">
        <v>27</v>
      </c>
      <c r="G888" s="2" t="s">
        <v>28</v>
      </c>
      <c r="H888" s="2" t="s">
        <v>29</v>
      </c>
      <c r="I888" s="2" t="s">
        <v>51</v>
      </c>
      <c r="J888" s="2" t="s">
        <v>35</v>
      </c>
      <c r="K888" s="2" t="s">
        <v>36</v>
      </c>
      <c r="L888" s="2" t="s">
        <v>33</v>
      </c>
      <c r="M888" s="3">
        <v>42553</v>
      </c>
      <c r="N888" s="4">
        <v>3.19</v>
      </c>
      <c r="O888" s="4">
        <v>5.2359999999999998</v>
      </c>
      <c r="P888" s="5">
        <f t="shared" si="65"/>
        <v>0.64137931034482754</v>
      </c>
      <c r="Q888" s="5">
        <v>0.08</v>
      </c>
      <c r="R888" s="6">
        <f t="shared" si="66"/>
        <v>5.6548800000000004</v>
      </c>
      <c r="S888" s="7">
        <v>7</v>
      </c>
      <c r="T888" s="8">
        <f t="shared" si="67"/>
        <v>39.584160000000004</v>
      </c>
      <c r="U888" s="5">
        <v>9.9999999999999992E-2</v>
      </c>
      <c r="V888" s="9">
        <f t="shared" si="68"/>
        <v>3.9584160000000002</v>
      </c>
      <c r="W888" s="4">
        <v>0.93</v>
      </c>
      <c r="X888" s="4">
        <f t="shared" si="69"/>
        <v>36.555744000000004</v>
      </c>
      <c r="Y888" s="58"/>
      <c r="AA888" t="b">
        <f>AND('Sales Filter'!H888= "BOBBY CHAVEZ", YEAR('Sales Filter'!B888 ) = 2015)</f>
        <v>0</v>
      </c>
    </row>
    <row r="889" spans="1:27" ht="14.5">
      <c r="A889" s="2" t="s">
        <v>1925</v>
      </c>
      <c r="B889" s="3">
        <v>42548</v>
      </c>
      <c r="C889" s="2" t="s">
        <v>1472</v>
      </c>
      <c r="D889" s="2" t="s">
        <v>1473</v>
      </c>
      <c r="E889" s="2" t="s">
        <v>27</v>
      </c>
      <c r="F889" s="2" t="s">
        <v>27</v>
      </c>
      <c r="G889" s="2" t="s">
        <v>28</v>
      </c>
      <c r="H889" s="2" t="s">
        <v>89</v>
      </c>
      <c r="I889" s="2" t="s">
        <v>60</v>
      </c>
      <c r="J889" s="2" t="s">
        <v>35</v>
      </c>
      <c r="K889" s="2" t="s">
        <v>54</v>
      </c>
      <c r="L889" s="2" t="s">
        <v>33</v>
      </c>
      <c r="M889" s="3">
        <v>42557</v>
      </c>
      <c r="N889" s="4">
        <v>3.4540000000000006</v>
      </c>
      <c r="O889" s="4">
        <v>5.4010000000000007</v>
      </c>
      <c r="P889" s="5">
        <f t="shared" si="65"/>
        <v>0.56369426751592344</v>
      </c>
      <c r="Q889" s="5">
        <v>0.08</v>
      </c>
      <c r="R889" s="6">
        <f t="shared" si="66"/>
        <v>5.8330800000000007</v>
      </c>
      <c r="S889" s="7">
        <v>30</v>
      </c>
      <c r="T889" s="8">
        <f t="shared" si="67"/>
        <v>174.99240000000003</v>
      </c>
      <c r="U889" s="5">
        <v>0.09</v>
      </c>
      <c r="V889" s="9">
        <f t="shared" si="68"/>
        <v>15.749316000000002</v>
      </c>
      <c r="W889" s="4">
        <v>0.55000000000000004</v>
      </c>
      <c r="X889" s="4">
        <f t="shared" si="69"/>
        <v>159.79308400000005</v>
      </c>
      <c r="Y889" s="58"/>
      <c r="AA889" t="b">
        <f>AND('Sales Filter'!H889= "BOBBY CHAVEZ", YEAR('Sales Filter'!B889 ) = 2015)</f>
        <v>0</v>
      </c>
    </row>
    <row r="890" spans="1:27" ht="14.5">
      <c r="A890" s="2" t="s">
        <v>1926</v>
      </c>
      <c r="B890" s="3">
        <v>42549</v>
      </c>
      <c r="C890" s="2" t="s">
        <v>1927</v>
      </c>
      <c r="D890" s="2" t="s">
        <v>1928</v>
      </c>
      <c r="E890" s="2" t="s">
        <v>27</v>
      </c>
      <c r="F890" s="2" t="s">
        <v>27</v>
      </c>
      <c r="G890" s="2" t="s">
        <v>58</v>
      </c>
      <c r="H890" s="2" t="s">
        <v>233</v>
      </c>
      <c r="I890" s="2" t="s">
        <v>42</v>
      </c>
      <c r="J890" s="2" t="s">
        <v>35</v>
      </c>
      <c r="K890" s="2" t="s">
        <v>54</v>
      </c>
      <c r="L890" s="2" t="s">
        <v>33</v>
      </c>
      <c r="M890" s="3">
        <v>42558</v>
      </c>
      <c r="N890" s="4">
        <v>15.268000000000002</v>
      </c>
      <c r="O890" s="4">
        <v>24.618000000000002</v>
      </c>
      <c r="P890" s="5">
        <f t="shared" si="65"/>
        <v>0.61239193083573473</v>
      </c>
      <c r="Q890" s="5">
        <v>0.08</v>
      </c>
      <c r="R890" s="6">
        <f t="shared" si="66"/>
        <v>26.587440000000004</v>
      </c>
      <c r="S890" s="7">
        <v>11</v>
      </c>
      <c r="T890" s="8">
        <f t="shared" si="67"/>
        <v>292.46184000000005</v>
      </c>
      <c r="U890" s="5">
        <v>0.04</v>
      </c>
      <c r="V890" s="9">
        <f t="shared" si="68"/>
        <v>11.698473600000002</v>
      </c>
      <c r="W890" s="4">
        <v>15.15</v>
      </c>
      <c r="X890" s="4">
        <f t="shared" si="69"/>
        <v>295.91336640000003</v>
      </c>
      <c r="Y890" s="58"/>
      <c r="AA890" t="b">
        <f>AND('Sales Filter'!H890= "BOBBY CHAVEZ", YEAR('Sales Filter'!B890 ) = 2015)</f>
        <v>0</v>
      </c>
    </row>
    <row r="891" spans="1:27" ht="14.5">
      <c r="A891" s="2" t="s">
        <v>1929</v>
      </c>
      <c r="B891" s="3">
        <v>42549</v>
      </c>
      <c r="C891" s="2" t="s">
        <v>995</v>
      </c>
      <c r="D891" s="2" t="s">
        <v>996</v>
      </c>
      <c r="E891" s="2" t="s">
        <v>27</v>
      </c>
      <c r="F891" s="2" t="s">
        <v>27</v>
      </c>
      <c r="G891" s="2" t="s">
        <v>28</v>
      </c>
      <c r="H891" s="2" t="s">
        <v>41</v>
      </c>
      <c r="I891" s="2" t="s">
        <v>117</v>
      </c>
      <c r="J891" s="2" t="s">
        <v>35</v>
      </c>
      <c r="K891" s="2" t="s">
        <v>36</v>
      </c>
      <c r="L891" s="2" t="s">
        <v>33</v>
      </c>
      <c r="M891" s="3">
        <v>42557</v>
      </c>
      <c r="N891" s="4">
        <v>0.26400000000000001</v>
      </c>
      <c r="O891" s="4">
        <v>1.3860000000000001</v>
      </c>
      <c r="P891" s="5">
        <f t="shared" si="65"/>
        <v>4.25</v>
      </c>
      <c r="Q891" s="5">
        <v>0.08</v>
      </c>
      <c r="R891" s="6">
        <f t="shared" si="66"/>
        <v>1.4968800000000002</v>
      </c>
      <c r="S891" s="7">
        <v>49</v>
      </c>
      <c r="T891" s="8">
        <f t="shared" si="67"/>
        <v>73.347120000000004</v>
      </c>
      <c r="U891" s="5">
        <v>0.01</v>
      </c>
      <c r="V891" s="9">
        <f t="shared" si="68"/>
        <v>0.7334712000000001</v>
      </c>
      <c r="W891" s="4">
        <v>0.75</v>
      </c>
      <c r="X891" s="4">
        <f t="shared" si="69"/>
        <v>73.363648800000007</v>
      </c>
      <c r="Y891" s="58"/>
      <c r="AA891" t="b">
        <f>AND('Sales Filter'!H891= "BOBBY CHAVEZ", YEAR('Sales Filter'!B891 ) = 2015)</f>
        <v>0</v>
      </c>
    </row>
    <row r="892" spans="1:27" ht="14.5">
      <c r="A892" s="2" t="s">
        <v>1930</v>
      </c>
      <c r="B892" s="3">
        <v>42551</v>
      </c>
      <c r="C892" s="2" t="s">
        <v>1376</v>
      </c>
      <c r="D892" s="2" t="s">
        <v>1377</v>
      </c>
      <c r="E892" s="2" t="s">
        <v>27</v>
      </c>
      <c r="F892" s="2" t="s">
        <v>27</v>
      </c>
      <c r="G892" s="2" t="s">
        <v>79</v>
      </c>
      <c r="H892" s="2" t="s">
        <v>41</v>
      </c>
      <c r="I892" s="2" t="s">
        <v>117</v>
      </c>
      <c r="J892" s="2" t="s">
        <v>35</v>
      </c>
      <c r="K892" s="2" t="s">
        <v>54</v>
      </c>
      <c r="L892" s="2" t="s">
        <v>33</v>
      </c>
      <c r="M892" s="3">
        <v>42560</v>
      </c>
      <c r="N892" s="4">
        <v>2.0240000000000005</v>
      </c>
      <c r="O892" s="4">
        <v>3.1680000000000001</v>
      </c>
      <c r="P892" s="5">
        <f t="shared" si="65"/>
        <v>0.56521739130434756</v>
      </c>
      <c r="Q892" s="5">
        <v>0.08</v>
      </c>
      <c r="R892" s="6">
        <f t="shared" si="66"/>
        <v>3.4214400000000005</v>
      </c>
      <c r="S892" s="7">
        <v>20</v>
      </c>
      <c r="T892" s="8">
        <f t="shared" si="67"/>
        <v>68.42880000000001</v>
      </c>
      <c r="U892" s="5">
        <v>0.04</v>
      </c>
      <c r="V892" s="9">
        <f t="shared" si="68"/>
        <v>2.7371520000000005</v>
      </c>
      <c r="W892" s="4">
        <v>1.04</v>
      </c>
      <c r="X892" s="4">
        <f t="shared" si="69"/>
        <v>66.731648000000021</v>
      </c>
      <c r="Y892" s="58"/>
      <c r="AA892" t="b">
        <f>AND('Sales Filter'!H892= "BOBBY CHAVEZ", YEAR('Sales Filter'!B892 ) = 2015)</f>
        <v>0</v>
      </c>
    </row>
    <row r="893" spans="1:27" ht="14.5">
      <c r="A893" s="2" t="s">
        <v>1931</v>
      </c>
      <c r="B893" s="3">
        <v>42551</v>
      </c>
      <c r="C893" s="2" t="s">
        <v>1397</v>
      </c>
      <c r="D893" s="2" t="s">
        <v>1398</v>
      </c>
      <c r="E893" s="2" t="s">
        <v>27</v>
      </c>
      <c r="F893" s="2" t="s">
        <v>27</v>
      </c>
      <c r="G893" s="2" t="s">
        <v>28</v>
      </c>
      <c r="H893" s="2" t="s">
        <v>242</v>
      </c>
      <c r="I893" s="2" t="s">
        <v>60</v>
      </c>
      <c r="J893" s="2" t="s">
        <v>35</v>
      </c>
      <c r="K893" s="2" t="s">
        <v>36</v>
      </c>
      <c r="L893" s="2" t="s">
        <v>33</v>
      </c>
      <c r="M893" s="3">
        <v>42560</v>
      </c>
      <c r="N893" s="4">
        <v>1.7600000000000002</v>
      </c>
      <c r="O893" s="4">
        <v>2.8820000000000006</v>
      </c>
      <c r="P893" s="5">
        <f t="shared" si="65"/>
        <v>0.63750000000000007</v>
      </c>
      <c r="Q893" s="5">
        <v>0.08</v>
      </c>
      <c r="R893" s="6">
        <f t="shared" si="66"/>
        <v>3.1125600000000007</v>
      </c>
      <c r="S893" s="7">
        <v>18</v>
      </c>
      <c r="T893" s="8">
        <f t="shared" si="67"/>
        <v>56.026080000000015</v>
      </c>
      <c r="U893" s="5">
        <v>9.9999999999999992E-2</v>
      </c>
      <c r="V893" s="9">
        <f t="shared" si="68"/>
        <v>5.6026080000000009</v>
      </c>
      <c r="W893" s="4">
        <v>0.85000000000000009</v>
      </c>
      <c r="X893" s="4">
        <f t="shared" si="69"/>
        <v>51.273472000000012</v>
      </c>
      <c r="Y893" s="58"/>
      <c r="AA893" t="b">
        <f>AND('Sales Filter'!H893= "BOBBY CHAVEZ", YEAR('Sales Filter'!B893 ) = 2015)</f>
        <v>0</v>
      </c>
    </row>
    <row r="894" spans="1:27" ht="14.5">
      <c r="A894" s="2" t="s">
        <v>1932</v>
      </c>
      <c r="B894" s="3">
        <v>42552</v>
      </c>
      <c r="C894" s="2" t="s">
        <v>784</v>
      </c>
      <c r="D894" s="2" t="s">
        <v>785</v>
      </c>
      <c r="E894" s="2" t="s">
        <v>27</v>
      </c>
      <c r="F894" s="2" t="s">
        <v>27</v>
      </c>
      <c r="G894" s="2" t="s">
        <v>79</v>
      </c>
      <c r="H894" s="2" t="s">
        <v>29</v>
      </c>
      <c r="I894" s="2" t="s">
        <v>30</v>
      </c>
      <c r="J894" s="2" t="s">
        <v>35</v>
      </c>
      <c r="K894" s="2" t="s">
        <v>36</v>
      </c>
      <c r="L894" s="2" t="s">
        <v>33</v>
      </c>
      <c r="M894" s="3">
        <v>42561</v>
      </c>
      <c r="N894" s="4">
        <v>0.95700000000000007</v>
      </c>
      <c r="O894" s="4">
        <v>1.9910000000000003</v>
      </c>
      <c r="P894" s="5">
        <f t="shared" si="65"/>
        <v>1.0804597701149428</v>
      </c>
      <c r="Q894" s="5">
        <v>0.08</v>
      </c>
      <c r="R894" s="6">
        <f t="shared" si="66"/>
        <v>2.1502800000000004</v>
      </c>
      <c r="S894" s="7">
        <v>52</v>
      </c>
      <c r="T894" s="8">
        <f t="shared" si="67"/>
        <v>111.81456000000003</v>
      </c>
      <c r="U894" s="5">
        <v>0.09</v>
      </c>
      <c r="V894" s="9">
        <f t="shared" si="68"/>
        <v>10.063310400000002</v>
      </c>
      <c r="W894" s="4">
        <v>0.8</v>
      </c>
      <c r="X894" s="4">
        <f t="shared" si="69"/>
        <v>102.55124960000002</v>
      </c>
      <c r="Y894" s="58"/>
      <c r="AA894" t="b">
        <f>AND('Sales Filter'!H894= "BOBBY CHAVEZ", YEAR('Sales Filter'!B894 ) = 2015)</f>
        <v>0</v>
      </c>
    </row>
    <row r="895" spans="1:27" ht="14.5">
      <c r="A895" s="2" t="s">
        <v>1933</v>
      </c>
      <c r="B895" s="3">
        <v>42554</v>
      </c>
      <c r="C895" s="2" t="s">
        <v>157</v>
      </c>
      <c r="D895" s="2" t="s">
        <v>158</v>
      </c>
      <c r="E895" s="2" t="s">
        <v>27</v>
      </c>
      <c r="F895" s="2" t="s">
        <v>27</v>
      </c>
      <c r="G895" s="2" t="s">
        <v>79</v>
      </c>
      <c r="H895" s="2" t="s">
        <v>103</v>
      </c>
      <c r="I895" s="2" t="s">
        <v>51</v>
      </c>
      <c r="J895" s="2" t="s">
        <v>35</v>
      </c>
      <c r="K895" s="2" t="s">
        <v>54</v>
      </c>
      <c r="L895" s="2" t="s">
        <v>43</v>
      </c>
      <c r="M895" s="3">
        <v>42563</v>
      </c>
      <c r="N895" s="4">
        <v>2.4859999999999998</v>
      </c>
      <c r="O895" s="4">
        <v>3.9380000000000006</v>
      </c>
      <c r="P895" s="5">
        <f t="shared" si="65"/>
        <v>0.58407079646017734</v>
      </c>
      <c r="Q895" s="5">
        <v>0.08</v>
      </c>
      <c r="R895" s="6">
        <f t="shared" si="66"/>
        <v>4.2530400000000013</v>
      </c>
      <c r="S895" s="7">
        <v>38</v>
      </c>
      <c r="T895" s="8">
        <f t="shared" si="67"/>
        <v>161.61552000000006</v>
      </c>
      <c r="U895" s="5">
        <v>0.05</v>
      </c>
      <c r="V895" s="9">
        <f t="shared" si="68"/>
        <v>8.0807760000000037</v>
      </c>
      <c r="W895" s="4">
        <v>5.52</v>
      </c>
      <c r="X895" s="4">
        <f t="shared" si="69"/>
        <v>159.05474400000006</v>
      </c>
      <c r="Y895" s="58"/>
      <c r="AA895" t="b">
        <f>AND('Sales Filter'!H895= "BOBBY CHAVEZ", YEAR('Sales Filter'!B895 ) = 2015)</f>
        <v>0</v>
      </c>
    </row>
    <row r="896" spans="1:27" ht="14.5">
      <c r="A896" s="2" t="s">
        <v>1934</v>
      </c>
      <c r="B896" s="3">
        <v>42556</v>
      </c>
      <c r="C896" s="2" t="s">
        <v>1935</v>
      </c>
      <c r="D896" s="2" t="s">
        <v>1936</v>
      </c>
      <c r="E896" s="2" t="s">
        <v>48</v>
      </c>
      <c r="F896" s="2" t="s">
        <v>49</v>
      </c>
      <c r="G896" s="2" t="s">
        <v>79</v>
      </c>
      <c r="H896" s="2" t="s">
        <v>50</v>
      </c>
      <c r="I896" s="2" t="s">
        <v>117</v>
      </c>
      <c r="J896" s="2" t="s">
        <v>35</v>
      </c>
      <c r="K896" s="2" t="s">
        <v>36</v>
      </c>
      <c r="L896" s="2" t="s">
        <v>33</v>
      </c>
      <c r="M896" s="3">
        <v>42564</v>
      </c>
      <c r="N896" s="4">
        <v>1.1990000000000003</v>
      </c>
      <c r="O896" s="4">
        <v>1.8480000000000001</v>
      </c>
      <c r="P896" s="5">
        <f t="shared" si="65"/>
        <v>0.54128440366972452</v>
      </c>
      <c r="Q896" s="5">
        <v>0.08</v>
      </c>
      <c r="R896" s="6">
        <f t="shared" si="66"/>
        <v>1.9958400000000003</v>
      </c>
      <c r="S896" s="7">
        <v>52</v>
      </c>
      <c r="T896" s="8">
        <f t="shared" si="67"/>
        <v>103.78368000000002</v>
      </c>
      <c r="U896" s="5">
        <v>9.9999999999999992E-2</v>
      </c>
      <c r="V896" s="9">
        <f t="shared" si="68"/>
        <v>10.378368000000002</v>
      </c>
      <c r="W896" s="4">
        <v>1.05</v>
      </c>
      <c r="X896" s="4">
        <f t="shared" si="69"/>
        <v>94.455312000000006</v>
      </c>
      <c r="Y896" s="58"/>
      <c r="AA896" t="b">
        <f>AND('Sales Filter'!H896= "BOBBY CHAVEZ", YEAR('Sales Filter'!B896 ) = 2015)</f>
        <v>0</v>
      </c>
    </row>
    <row r="897" spans="1:27" ht="14.5">
      <c r="A897" s="2" t="s">
        <v>1937</v>
      </c>
      <c r="B897" s="3">
        <v>42560</v>
      </c>
      <c r="C897" s="2" t="s">
        <v>1938</v>
      </c>
      <c r="D897" s="2" t="s">
        <v>1939</v>
      </c>
      <c r="E897" s="2" t="s">
        <v>27</v>
      </c>
      <c r="F897" s="2" t="s">
        <v>27</v>
      </c>
      <c r="G897" s="2" t="s">
        <v>79</v>
      </c>
      <c r="H897" s="2" t="s">
        <v>233</v>
      </c>
      <c r="I897" s="2" t="s">
        <v>30</v>
      </c>
      <c r="J897" s="2" t="s">
        <v>35</v>
      </c>
      <c r="K897" s="2" t="s">
        <v>36</v>
      </c>
      <c r="L897" s="2" t="s">
        <v>33</v>
      </c>
      <c r="M897" s="3">
        <v>42568</v>
      </c>
      <c r="N897" s="4">
        <v>3.8280000000000003</v>
      </c>
      <c r="O897" s="4">
        <v>5.9729999999999999</v>
      </c>
      <c r="P897" s="5">
        <f t="shared" si="65"/>
        <v>0.56034482758620674</v>
      </c>
      <c r="Q897" s="5">
        <v>0.08</v>
      </c>
      <c r="R897" s="6">
        <f t="shared" si="66"/>
        <v>6.4508400000000004</v>
      </c>
      <c r="S897" s="7">
        <v>4</v>
      </c>
      <c r="T897" s="8">
        <f t="shared" si="67"/>
        <v>25.803360000000001</v>
      </c>
      <c r="U897" s="5">
        <v>0.04</v>
      </c>
      <c r="V897" s="9">
        <f t="shared" si="68"/>
        <v>1.0321344000000001</v>
      </c>
      <c r="W897" s="4">
        <v>1</v>
      </c>
      <c r="X897" s="4">
        <f t="shared" si="69"/>
        <v>25.771225600000001</v>
      </c>
      <c r="Y897" s="58"/>
      <c r="AA897" t="b">
        <f>AND('Sales Filter'!H897= "BOBBY CHAVEZ", YEAR('Sales Filter'!B897 ) = 2015)</f>
        <v>0</v>
      </c>
    </row>
    <row r="898" spans="1:27" ht="14.5">
      <c r="A898" s="2" t="s">
        <v>1940</v>
      </c>
      <c r="B898" s="3">
        <v>42561</v>
      </c>
      <c r="C898" s="2" t="s">
        <v>1941</v>
      </c>
      <c r="D898" s="2" t="s">
        <v>1942</v>
      </c>
      <c r="E898" s="2" t="s">
        <v>48</v>
      </c>
      <c r="F898" s="2" t="s">
        <v>49</v>
      </c>
      <c r="G898" s="2" t="s">
        <v>40</v>
      </c>
      <c r="H898" s="2" t="s">
        <v>50</v>
      </c>
      <c r="I898" s="2" t="s">
        <v>30</v>
      </c>
      <c r="J898" s="2" t="s">
        <v>35</v>
      </c>
      <c r="K898" s="2" t="s">
        <v>54</v>
      </c>
      <c r="L898" s="2" t="s">
        <v>33</v>
      </c>
      <c r="M898" s="3">
        <v>42569</v>
      </c>
      <c r="N898" s="4">
        <v>4.0150000000000006</v>
      </c>
      <c r="O898" s="4">
        <v>6.5780000000000012</v>
      </c>
      <c r="P898" s="5">
        <f t="shared" ref="P898:P961" si="70">(O898-N898)/N898</f>
        <v>0.63835616438356169</v>
      </c>
      <c r="Q898" s="5">
        <v>0.08</v>
      </c>
      <c r="R898" s="6">
        <f t="shared" ref="R898:R961" si="71">(Q898+1)*O898</f>
        <v>7.1042400000000017</v>
      </c>
      <c r="S898" s="7">
        <v>24</v>
      </c>
      <c r="T898" s="8">
        <f t="shared" ref="T898:T961" si="72">S898*R898</f>
        <v>170.50176000000005</v>
      </c>
      <c r="U898" s="5">
        <v>0.08</v>
      </c>
      <c r="V898" s="9">
        <f t="shared" ref="V898:V961" si="73">U898*T898</f>
        <v>13.640140800000005</v>
      </c>
      <c r="W898" s="4">
        <v>1.54</v>
      </c>
      <c r="X898" s="4">
        <f t="shared" ref="X898:X961" si="74">T898-V898+W898</f>
        <v>158.40161920000003</v>
      </c>
      <c r="Y898" s="58"/>
      <c r="AA898" t="b">
        <f>AND('Sales Filter'!H898= "BOBBY CHAVEZ", YEAR('Sales Filter'!B898 ) = 2015)</f>
        <v>0</v>
      </c>
    </row>
    <row r="899" spans="1:27" ht="14.5">
      <c r="A899" s="2" t="s">
        <v>1943</v>
      </c>
      <c r="B899" s="3">
        <v>42565</v>
      </c>
      <c r="C899" s="2" t="s">
        <v>637</v>
      </c>
      <c r="D899" s="2" t="s">
        <v>638</v>
      </c>
      <c r="E899" s="2" t="s">
        <v>48</v>
      </c>
      <c r="F899" s="2" t="s">
        <v>49</v>
      </c>
      <c r="G899" s="2" t="s">
        <v>79</v>
      </c>
      <c r="H899" s="2" t="s">
        <v>50</v>
      </c>
      <c r="I899" s="2" t="s">
        <v>117</v>
      </c>
      <c r="J899" s="2" t="s">
        <v>31</v>
      </c>
      <c r="K899" s="2" t="s">
        <v>54</v>
      </c>
      <c r="L899" s="2" t="s">
        <v>33</v>
      </c>
      <c r="M899" s="3">
        <v>42574</v>
      </c>
      <c r="N899" s="4">
        <v>35.222000000000008</v>
      </c>
      <c r="O899" s="4">
        <v>167.72800000000001</v>
      </c>
      <c r="P899" s="5">
        <f t="shared" si="70"/>
        <v>3.7620237351655206</v>
      </c>
      <c r="Q899" s="5">
        <v>0.08</v>
      </c>
      <c r="R899" s="6">
        <f t="shared" si="71"/>
        <v>181.14624000000003</v>
      </c>
      <c r="S899" s="7">
        <v>4</v>
      </c>
      <c r="T899" s="8">
        <f t="shared" si="72"/>
        <v>724.58496000000014</v>
      </c>
      <c r="U899" s="5">
        <v>0.04</v>
      </c>
      <c r="V899" s="9">
        <f t="shared" si="73"/>
        <v>28.983398400000006</v>
      </c>
      <c r="W899" s="4">
        <v>4.05</v>
      </c>
      <c r="X899" s="4">
        <f t="shared" si="74"/>
        <v>699.65156160000004</v>
      </c>
      <c r="Y899" s="58"/>
      <c r="AA899" t="b">
        <f>AND('Sales Filter'!H899= "BOBBY CHAVEZ", YEAR('Sales Filter'!B899 ) = 2015)</f>
        <v>0</v>
      </c>
    </row>
    <row r="900" spans="1:27" ht="14.5">
      <c r="A900" s="2" t="s">
        <v>1944</v>
      </c>
      <c r="B900" s="3">
        <v>42566</v>
      </c>
      <c r="C900" s="2" t="s">
        <v>1114</v>
      </c>
      <c r="D900" s="2" t="s">
        <v>1115</v>
      </c>
      <c r="E900" s="2" t="s">
        <v>27</v>
      </c>
      <c r="F900" s="2" t="s">
        <v>27</v>
      </c>
      <c r="G900" s="2" t="s">
        <v>28</v>
      </c>
      <c r="H900" s="2" t="s">
        <v>112</v>
      </c>
      <c r="I900" s="2" t="s">
        <v>51</v>
      </c>
      <c r="J900" s="2" t="s">
        <v>35</v>
      </c>
      <c r="K900" s="2" t="s">
        <v>36</v>
      </c>
      <c r="L900" s="2" t="s">
        <v>33</v>
      </c>
      <c r="M900" s="3">
        <v>42574</v>
      </c>
      <c r="N900" s="4">
        <v>1.0230000000000001</v>
      </c>
      <c r="O900" s="4">
        <v>1.7600000000000002</v>
      </c>
      <c r="P900" s="5">
        <f t="shared" si="70"/>
        <v>0.72043010752688175</v>
      </c>
      <c r="Q900" s="5">
        <v>0.08</v>
      </c>
      <c r="R900" s="6">
        <f t="shared" si="71"/>
        <v>1.9008000000000003</v>
      </c>
      <c r="S900" s="7">
        <v>41</v>
      </c>
      <c r="T900" s="8">
        <f t="shared" si="72"/>
        <v>77.932800000000015</v>
      </c>
      <c r="U900" s="5">
        <v>0.11</v>
      </c>
      <c r="V900" s="9">
        <f t="shared" si="73"/>
        <v>8.5726080000000024</v>
      </c>
      <c r="W900" s="4">
        <v>1.34</v>
      </c>
      <c r="X900" s="4">
        <f t="shared" si="74"/>
        <v>70.700192000000015</v>
      </c>
      <c r="Y900" s="58"/>
      <c r="AA900" t="b">
        <f>AND('Sales Filter'!H900= "BOBBY CHAVEZ", YEAR('Sales Filter'!B900 ) = 2015)</f>
        <v>0</v>
      </c>
    </row>
    <row r="901" spans="1:27" ht="14.5">
      <c r="A901" s="2" t="s">
        <v>1945</v>
      </c>
      <c r="B901" s="3">
        <v>42576</v>
      </c>
      <c r="C901" s="2" t="s">
        <v>1529</v>
      </c>
      <c r="D901" s="2" t="s">
        <v>1530</v>
      </c>
      <c r="E901" s="2" t="s">
        <v>27</v>
      </c>
      <c r="F901" s="2" t="s">
        <v>27</v>
      </c>
      <c r="G901" s="2" t="s">
        <v>79</v>
      </c>
      <c r="H901" s="2" t="s">
        <v>103</v>
      </c>
      <c r="I901" s="2" t="s">
        <v>60</v>
      </c>
      <c r="J901" s="2" t="s">
        <v>31</v>
      </c>
      <c r="K901" s="2" t="s">
        <v>94</v>
      </c>
      <c r="L901" s="2" t="s">
        <v>33</v>
      </c>
      <c r="M901" s="3">
        <v>42585</v>
      </c>
      <c r="N901" s="4">
        <v>296.98900000000003</v>
      </c>
      <c r="O901" s="4">
        <v>494.98900000000003</v>
      </c>
      <c r="P901" s="5">
        <f t="shared" si="70"/>
        <v>0.66669135893921994</v>
      </c>
      <c r="Q901" s="5">
        <v>0.08</v>
      </c>
      <c r="R901" s="6">
        <f t="shared" si="71"/>
        <v>534.58812000000012</v>
      </c>
      <c r="S901" s="7">
        <v>5</v>
      </c>
      <c r="T901" s="8">
        <f t="shared" si="72"/>
        <v>2672.9406000000008</v>
      </c>
      <c r="U901" s="5">
        <v>6.9999999999999993E-2</v>
      </c>
      <c r="V901" s="9">
        <f t="shared" si="73"/>
        <v>187.10584200000002</v>
      </c>
      <c r="W901" s="4">
        <v>24.54</v>
      </c>
      <c r="X901" s="4">
        <f t="shared" si="74"/>
        <v>2510.3747580000008</v>
      </c>
      <c r="Y901" s="58"/>
      <c r="AA901" t="b">
        <f>AND('Sales Filter'!H901= "BOBBY CHAVEZ", YEAR('Sales Filter'!B901 ) = 2015)</f>
        <v>0</v>
      </c>
    </row>
    <row r="902" spans="1:27" ht="14.5">
      <c r="A902" s="2" t="s">
        <v>1946</v>
      </c>
      <c r="B902" s="3">
        <v>42577</v>
      </c>
      <c r="C902" s="2" t="s">
        <v>1366</v>
      </c>
      <c r="D902" s="2" t="s">
        <v>1367</v>
      </c>
      <c r="E902" s="2" t="s">
        <v>27</v>
      </c>
      <c r="F902" s="2" t="s">
        <v>27</v>
      </c>
      <c r="G902" s="2" t="s">
        <v>79</v>
      </c>
      <c r="H902" s="2" t="s">
        <v>89</v>
      </c>
      <c r="I902" s="2" t="s">
        <v>30</v>
      </c>
      <c r="J902" s="2" t="s">
        <v>35</v>
      </c>
      <c r="K902" s="2" t="s">
        <v>54</v>
      </c>
      <c r="L902" s="2" t="s">
        <v>33</v>
      </c>
      <c r="M902" s="3">
        <v>42586</v>
      </c>
      <c r="N902" s="4">
        <v>15.268000000000002</v>
      </c>
      <c r="O902" s="4">
        <v>24.618000000000002</v>
      </c>
      <c r="P902" s="5">
        <f t="shared" si="70"/>
        <v>0.61239193083573473</v>
      </c>
      <c r="Q902" s="5">
        <v>0.08</v>
      </c>
      <c r="R902" s="6">
        <f t="shared" si="71"/>
        <v>26.587440000000004</v>
      </c>
      <c r="S902" s="7">
        <v>20</v>
      </c>
      <c r="T902" s="8">
        <f t="shared" si="72"/>
        <v>531.74880000000007</v>
      </c>
      <c r="U902" s="5">
        <v>6.0000000000000005E-2</v>
      </c>
      <c r="V902" s="9">
        <f t="shared" si="73"/>
        <v>31.904928000000005</v>
      </c>
      <c r="W902" s="4">
        <v>15.15</v>
      </c>
      <c r="X902" s="4">
        <f t="shared" si="74"/>
        <v>514.99387200000012</v>
      </c>
      <c r="Y902" s="58"/>
      <c r="AA902" t="b">
        <f>AND('Sales Filter'!H902= "BOBBY CHAVEZ", YEAR('Sales Filter'!B902 ) = 2015)</f>
        <v>0</v>
      </c>
    </row>
    <row r="903" spans="1:27" ht="14.5">
      <c r="A903" s="2" t="s">
        <v>1947</v>
      </c>
      <c r="B903" s="3">
        <v>42582</v>
      </c>
      <c r="C903" s="2" t="s">
        <v>939</v>
      </c>
      <c r="D903" s="2" t="s">
        <v>940</v>
      </c>
      <c r="E903" s="2" t="s">
        <v>48</v>
      </c>
      <c r="F903" s="2" t="s">
        <v>49</v>
      </c>
      <c r="G903" s="2" t="s">
        <v>79</v>
      </c>
      <c r="H903" s="2" t="s">
        <v>70</v>
      </c>
      <c r="I903" s="2" t="s">
        <v>51</v>
      </c>
      <c r="J903" s="2" t="s">
        <v>35</v>
      </c>
      <c r="K903" s="2" t="s">
        <v>54</v>
      </c>
      <c r="L903" s="2" t="s">
        <v>33</v>
      </c>
      <c r="M903" s="3">
        <v>42591</v>
      </c>
      <c r="N903" s="4">
        <v>196.71300000000002</v>
      </c>
      <c r="O903" s="4">
        <v>457.46800000000002</v>
      </c>
      <c r="P903" s="5">
        <f t="shared" si="70"/>
        <v>1.3255605882681876</v>
      </c>
      <c r="Q903" s="5">
        <v>0.08</v>
      </c>
      <c r="R903" s="6">
        <f t="shared" si="71"/>
        <v>494.06544000000002</v>
      </c>
      <c r="S903" s="7">
        <v>6</v>
      </c>
      <c r="T903" s="8">
        <f t="shared" si="72"/>
        <v>2964.39264</v>
      </c>
      <c r="U903" s="5">
        <v>0.05</v>
      </c>
      <c r="V903" s="9">
        <f t="shared" si="73"/>
        <v>148.21963200000002</v>
      </c>
      <c r="W903" s="4">
        <v>11.42</v>
      </c>
      <c r="X903" s="4">
        <f t="shared" si="74"/>
        <v>2827.5930080000003</v>
      </c>
      <c r="Y903" s="58"/>
      <c r="AA903" t="b">
        <f>AND('Sales Filter'!H903= "BOBBY CHAVEZ", YEAR('Sales Filter'!B903 ) = 2015)</f>
        <v>0</v>
      </c>
    </row>
    <row r="904" spans="1:27" ht="14.5">
      <c r="A904" s="2" t="s">
        <v>1948</v>
      </c>
      <c r="B904" s="3">
        <v>42583</v>
      </c>
      <c r="C904" s="2" t="s">
        <v>1949</v>
      </c>
      <c r="D904" s="2" t="s">
        <v>1950</v>
      </c>
      <c r="E904" s="2" t="s">
        <v>27</v>
      </c>
      <c r="F904" s="2" t="s">
        <v>27</v>
      </c>
      <c r="G904" s="2" t="s">
        <v>40</v>
      </c>
      <c r="H904" s="2" t="s">
        <v>89</v>
      </c>
      <c r="I904" s="2" t="s">
        <v>51</v>
      </c>
      <c r="J904" s="2" t="s">
        <v>35</v>
      </c>
      <c r="K904" s="2" t="s">
        <v>32</v>
      </c>
      <c r="L904" s="2" t="s">
        <v>33</v>
      </c>
      <c r="M904" s="3">
        <v>42591</v>
      </c>
      <c r="N904" s="4">
        <v>5.2690000000000001</v>
      </c>
      <c r="O904" s="4">
        <v>13.167000000000002</v>
      </c>
      <c r="P904" s="5">
        <f t="shared" si="70"/>
        <v>1.4989561586638833</v>
      </c>
      <c r="Q904" s="5">
        <v>0.08</v>
      </c>
      <c r="R904" s="6">
        <f t="shared" si="71"/>
        <v>14.220360000000003</v>
      </c>
      <c r="S904" s="7">
        <v>51</v>
      </c>
      <c r="T904" s="8">
        <f t="shared" si="72"/>
        <v>725.23836000000017</v>
      </c>
      <c r="U904" s="5">
        <v>9.9999999999999992E-2</v>
      </c>
      <c r="V904" s="9">
        <f t="shared" si="73"/>
        <v>72.523836000000017</v>
      </c>
      <c r="W904" s="4">
        <v>5.8599999999999994</v>
      </c>
      <c r="X904" s="4">
        <f t="shared" si="74"/>
        <v>658.57452400000022</v>
      </c>
      <c r="Y904" s="58"/>
      <c r="AA904" t="b">
        <f>AND('Sales Filter'!H904= "BOBBY CHAVEZ", YEAR('Sales Filter'!B904 ) = 2015)</f>
        <v>0</v>
      </c>
    </row>
    <row r="905" spans="1:27" ht="14.5">
      <c r="A905" s="2" t="s">
        <v>1951</v>
      </c>
      <c r="B905" s="3">
        <v>42584</v>
      </c>
      <c r="C905" s="2" t="s">
        <v>1952</v>
      </c>
      <c r="D905" s="2" t="s">
        <v>1953</v>
      </c>
      <c r="E905" s="2" t="s">
        <v>27</v>
      </c>
      <c r="F905" s="2" t="s">
        <v>27</v>
      </c>
      <c r="G905" s="2" t="s">
        <v>28</v>
      </c>
      <c r="H905" s="2" t="s">
        <v>112</v>
      </c>
      <c r="I905" s="2" t="s">
        <v>117</v>
      </c>
      <c r="J905" s="2" t="s">
        <v>31</v>
      </c>
      <c r="K905" s="2" t="s">
        <v>54</v>
      </c>
      <c r="L905" s="2" t="s">
        <v>33</v>
      </c>
      <c r="M905" s="3">
        <v>42593</v>
      </c>
      <c r="N905" s="4">
        <v>59.972000000000008</v>
      </c>
      <c r="O905" s="4">
        <v>111.06700000000001</v>
      </c>
      <c r="P905" s="5">
        <f t="shared" si="70"/>
        <v>0.85198092443140117</v>
      </c>
      <c r="Q905" s="5">
        <v>0.08</v>
      </c>
      <c r="R905" s="6">
        <f t="shared" si="71"/>
        <v>119.95236000000001</v>
      </c>
      <c r="S905" s="7">
        <v>43</v>
      </c>
      <c r="T905" s="8">
        <f t="shared" si="72"/>
        <v>5157.9514800000006</v>
      </c>
      <c r="U905" s="5">
        <v>0.04</v>
      </c>
      <c r="V905" s="9">
        <f t="shared" si="73"/>
        <v>206.31805920000002</v>
      </c>
      <c r="W905" s="4">
        <v>7.2299999999999995</v>
      </c>
      <c r="X905" s="4">
        <f t="shared" si="74"/>
        <v>4958.8634208000003</v>
      </c>
      <c r="Y905" s="58"/>
      <c r="AA905" t="b">
        <f>AND('Sales Filter'!H905= "BOBBY CHAVEZ", YEAR('Sales Filter'!B905 ) = 2015)</f>
        <v>0</v>
      </c>
    </row>
    <row r="906" spans="1:27" ht="14.5">
      <c r="A906" s="2" t="s">
        <v>1954</v>
      </c>
      <c r="B906" s="3">
        <v>42585</v>
      </c>
      <c r="C906" s="2" t="s">
        <v>435</v>
      </c>
      <c r="D906" s="2" t="s">
        <v>436</v>
      </c>
      <c r="E906" s="2" t="s">
        <v>27</v>
      </c>
      <c r="F906" s="2" t="s">
        <v>27</v>
      </c>
      <c r="G906" s="2" t="s">
        <v>28</v>
      </c>
      <c r="H906" s="2" t="s">
        <v>59</v>
      </c>
      <c r="I906" s="2" t="s">
        <v>117</v>
      </c>
      <c r="J906" s="2" t="s">
        <v>35</v>
      </c>
      <c r="K906" s="2" t="s">
        <v>36</v>
      </c>
      <c r="L906" s="2" t="s">
        <v>33</v>
      </c>
      <c r="M906" s="3">
        <v>42593</v>
      </c>
      <c r="N906" s="4">
        <v>1.2869999999999999</v>
      </c>
      <c r="O906" s="4">
        <v>3.0579999999999998</v>
      </c>
      <c r="P906" s="5">
        <f t="shared" si="70"/>
        <v>1.3760683760683761</v>
      </c>
      <c r="Q906" s="5">
        <v>0.08</v>
      </c>
      <c r="R906" s="6">
        <f t="shared" si="71"/>
        <v>3.3026400000000002</v>
      </c>
      <c r="S906" s="7">
        <v>8</v>
      </c>
      <c r="T906" s="8">
        <f t="shared" si="72"/>
        <v>26.421120000000002</v>
      </c>
      <c r="U906" s="5">
        <v>0.02</v>
      </c>
      <c r="V906" s="9">
        <f t="shared" si="73"/>
        <v>0.52842240000000007</v>
      </c>
      <c r="W906" s="4">
        <v>1.25</v>
      </c>
      <c r="X906" s="4">
        <f t="shared" si="74"/>
        <v>27.142697600000002</v>
      </c>
      <c r="Y906" s="58"/>
      <c r="AA906" t="b">
        <f>AND('Sales Filter'!H906= "BOBBY CHAVEZ", YEAR('Sales Filter'!B906 ) = 2015)</f>
        <v>0</v>
      </c>
    </row>
    <row r="907" spans="1:27" ht="14.5">
      <c r="A907" s="2" t="s">
        <v>1955</v>
      </c>
      <c r="B907" s="3">
        <v>42587</v>
      </c>
      <c r="C907" s="2" t="s">
        <v>1956</v>
      </c>
      <c r="D907" s="2" t="s">
        <v>1957</v>
      </c>
      <c r="E907" s="2" t="s">
        <v>27</v>
      </c>
      <c r="F907" s="2" t="s">
        <v>27</v>
      </c>
      <c r="G907" s="2" t="s">
        <v>58</v>
      </c>
      <c r="H907" s="2" t="s">
        <v>89</v>
      </c>
      <c r="I907" s="2" t="s">
        <v>51</v>
      </c>
      <c r="J907" s="2" t="s">
        <v>35</v>
      </c>
      <c r="K907" s="2" t="s">
        <v>54</v>
      </c>
      <c r="L907" s="2" t="s">
        <v>33</v>
      </c>
      <c r="M907" s="3">
        <v>42595</v>
      </c>
      <c r="N907" s="4">
        <v>57.244000000000007</v>
      </c>
      <c r="O907" s="4">
        <v>92.323000000000022</v>
      </c>
      <c r="P907" s="5">
        <f t="shared" si="70"/>
        <v>0.61279784780937763</v>
      </c>
      <c r="Q907" s="5">
        <v>0.08</v>
      </c>
      <c r="R907" s="6">
        <f t="shared" si="71"/>
        <v>99.708840000000023</v>
      </c>
      <c r="S907" s="7">
        <v>39</v>
      </c>
      <c r="T907" s="8">
        <f t="shared" si="72"/>
        <v>3888.644760000001</v>
      </c>
      <c r="U907" s="5">
        <v>0.04</v>
      </c>
      <c r="V907" s="9">
        <f t="shared" si="73"/>
        <v>155.54579040000004</v>
      </c>
      <c r="W907" s="4">
        <v>20.04</v>
      </c>
      <c r="X907" s="4">
        <f t="shared" si="74"/>
        <v>3753.138969600001</v>
      </c>
      <c r="Y907" s="58"/>
      <c r="AA907" t="b">
        <f>AND('Sales Filter'!H907= "BOBBY CHAVEZ", YEAR('Sales Filter'!B907 ) = 2015)</f>
        <v>0</v>
      </c>
    </row>
    <row r="908" spans="1:27" ht="14.5">
      <c r="A908" s="2" t="s">
        <v>1958</v>
      </c>
      <c r="B908" s="3">
        <v>42588</v>
      </c>
      <c r="C908" s="2" t="s">
        <v>1959</v>
      </c>
      <c r="D908" s="2" t="s">
        <v>1960</v>
      </c>
      <c r="E908" s="2" t="s">
        <v>27</v>
      </c>
      <c r="F908" s="2" t="s">
        <v>27</v>
      </c>
      <c r="G908" s="2" t="s">
        <v>79</v>
      </c>
      <c r="H908" s="2" t="s">
        <v>89</v>
      </c>
      <c r="I908" s="2" t="s">
        <v>117</v>
      </c>
      <c r="J908" s="2" t="s">
        <v>35</v>
      </c>
      <c r="K908" s="2" t="s">
        <v>54</v>
      </c>
      <c r="L908" s="2" t="s">
        <v>33</v>
      </c>
      <c r="M908" s="3">
        <v>42596</v>
      </c>
      <c r="N908" s="4">
        <v>2.6950000000000003</v>
      </c>
      <c r="O908" s="4">
        <v>4.2790000000000008</v>
      </c>
      <c r="P908" s="5">
        <f t="shared" si="70"/>
        <v>0.58775510204081649</v>
      </c>
      <c r="Q908" s="5">
        <v>0.08</v>
      </c>
      <c r="R908" s="6">
        <f t="shared" si="71"/>
        <v>4.6213200000000008</v>
      </c>
      <c r="S908" s="7">
        <v>20</v>
      </c>
      <c r="T908" s="8">
        <f t="shared" si="72"/>
        <v>92.426400000000015</v>
      </c>
      <c r="U908" s="5">
        <v>0.05</v>
      </c>
      <c r="V908" s="9">
        <f t="shared" si="73"/>
        <v>4.6213200000000008</v>
      </c>
      <c r="W908" s="4">
        <v>7.06</v>
      </c>
      <c r="X908" s="4">
        <f t="shared" si="74"/>
        <v>94.86508000000002</v>
      </c>
      <c r="Y908" s="58"/>
      <c r="AA908" t="b">
        <f>AND('Sales Filter'!H908= "BOBBY CHAVEZ", YEAR('Sales Filter'!B908 ) = 2015)</f>
        <v>0</v>
      </c>
    </row>
    <row r="909" spans="1:27" ht="14.5">
      <c r="A909" s="2" t="s">
        <v>1961</v>
      </c>
      <c r="B909" s="3">
        <v>42591</v>
      </c>
      <c r="C909" s="2" t="s">
        <v>1705</v>
      </c>
      <c r="D909" s="2" t="s">
        <v>1706</v>
      </c>
      <c r="E909" s="2" t="s">
        <v>27</v>
      </c>
      <c r="F909" s="2" t="s">
        <v>27</v>
      </c>
      <c r="G909" s="2" t="s">
        <v>58</v>
      </c>
      <c r="H909" s="2" t="s">
        <v>242</v>
      </c>
      <c r="I909" s="2" t="s">
        <v>117</v>
      </c>
      <c r="J909" s="2" t="s">
        <v>35</v>
      </c>
      <c r="K909" s="2" t="s">
        <v>54</v>
      </c>
      <c r="L909" s="2" t="s">
        <v>33</v>
      </c>
      <c r="M909" s="3">
        <v>42600</v>
      </c>
      <c r="N909" s="4">
        <v>2.5190000000000001</v>
      </c>
      <c r="O909" s="4">
        <v>4.0590000000000002</v>
      </c>
      <c r="P909" s="5">
        <f t="shared" si="70"/>
        <v>0.611353711790393</v>
      </c>
      <c r="Q909" s="5">
        <v>0.08</v>
      </c>
      <c r="R909" s="6">
        <f t="shared" si="71"/>
        <v>4.3837200000000003</v>
      </c>
      <c r="S909" s="7">
        <v>15</v>
      </c>
      <c r="T909" s="8">
        <f t="shared" si="72"/>
        <v>65.755800000000008</v>
      </c>
      <c r="U909" s="5">
        <v>0.05</v>
      </c>
      <c r="V909" s="9">
        <f t="shared" si="73"/>
        <v>3.2877900000000007</v>
      </c>
      <c r="W909" s="4">
        <v>0.55000000000000004</v>
      </c>
      <c r="X909" s="4">
        <f t="shared" si="74"/>
        <v>63.018010000000004</v>
      </c>
      <c r="Y909" s="58"/>
      <c r="AA909" t="b">
        <f>AND('Sales Filter'!H909= "BOBBY CHAVEZ", YEAR('Sales Filter'!B909 ) = 2015)</f>
        <v>0</v>
      </c>
    </row>
    <row r="910" spans="1:27" ht="14.5">
      <c r="A910" s="2" t="s">
        <v>1962</v>
      </c>
      <c r="B910" s="3">
        <v>42591</v>
      </c>
      <c r="C910" s="2" t="s">
        <v>1673</v>
      </c>
      <c r="D910" s="2" t="s">
        <v>1674</v>
      </c>
      <c r="E910" s="2" t="s">
        <v>27</v>
      </c>
      <c r="F910" s="2" t="s">
        <v>27</v>
      </c>
      <c r="G910" s="2" t="s">
        <v>28</v>
      </c>
      <c r="H910" s="2" t="s">
        <v>242</v>
      </c>
      <c r="I910" s="2" t="s">
        <v>30</v>
      </c>
      <c r="J910" s="2" t="s">
        <v>35</v>
      </c>
      <c r="K910" s="2" t="s">
        <v>36</v>
      </c>
      <c r="L910" s="2" t="s">
        <v>33</v>
      </c>
      <c r="M910" s="3">
        <v>42600</v>
      </c>
      <c r="N910" s="4">
        <v>0.26400000000000001</v>
      </c>
      <c r="O910" s="4">
        <v>1.3860000000000001</v>
      </c>
      <c r="P910" s="5">
        <f t="shared" si="70"/>
        <v>4.25</v>
      </c>
      <c r="Q910" s="5">
        <v>0.08</v>
      </c>
      <c r="R910" s="6">
        <f t="shared" si="71"/>
        <v>1.4968800000000002</v>
      </c>
      <c r="S910" s="7">
        <v>36</v>
      </c>
      <c r="T910" s="8">
        <f t="shared" si="72"/>
        <v>53.88768000000001</v>
      </c>
      <c r="U910" s="5">
        <v>0.01</v>
      </c>
      <c r="V910" s="9">
        <f t="shared" si="73"/>
        <v>0.53887680000000016</v>
      </c>
      <c r="W910" s="4">
        <v>0.75</v>
      </c>
      <c r="X910" s="4">
        <f t="shared" si="74"/>
        <v>54.098803200000013</v>
      </c>
      <c r="Y910" s="58"/>
      <c r="AA910" t="b">
        <f>AND('Sales Filter'!H910= "BOBBY CHAVEZ", YEAR('Sales Filter'!B910 ) = 2015)</f>
        <v>0</v>
      </c>
    </row>
    <row r="911" spans="1:27" ht="14.5">
      <c r="A911" s="2" t="s">
        <v>1963</v>
      </c>
      <c r="B911" s="3">
        <v>42595</v>
      </c>
      <c r="C911" s="2" t="s">
        <v>1274</v>
      </c>
      <c r="D911" s="2" t="s">
        <v>1275</v>
      </c>
      <c r="E911" s="2" t="s">
        <v>27</v>
      </c>
      <c r="F911" s="2" t="s">
        <v>27</v>
      </c>
      <c r="G911" s="2" t="s">
        <v>28</v>
      </c>
      <c r="H911" s="2" t="s">
        <v>327</v>
      </c>
      <c r="I911" s="2" t="s">
        <v>42</v>
      </c>
      <c r="J911" s="2" t="s">
        <v>35</v>
      </c>
      <c r="K911" s="2" t="s">
        <v>54</v>
      </c>
      <c r="L911" s="2" t="s">
        <v>43</v>
      </c>
      <c r="M911" s="3">
        <v>42607</v>
      </c>
      <c r="N911" s="4">
        <v>2.6950000000000003</v>
      </c>
      <c r="O911" s="4">
        <v>4.2790000000000008</v>
      </c>
      <c r="P911" s="5">
        <f t="shared" si="70"/>
        <v>0.58775510204081649</v>
      </c>
      <c r="Q911" s="5">
        <v>0.08</v>
      </c>
      <c r="R911" s="6">
        <f t="shared" si="71"/>
        <v>4.6213200000000008</v>
      </c>
      <c r="S911" s="7">
        <v>32</v>
      </c>
      <c r="T911" s="8">
        <f t="shared" si="72"/>
        <v>147.88224000000002</v>
      </c>
      <c r="U911" s="5">
        <v>9.9999999999999992E-2</v>
      </c>
      <c r="V911" s="9">
        <f t="shared" si="73"/>
        <v>14.788224000000001</v>
      </c>
      <c r="W911" s="4">
        <v>7.06</v>
      </c>
      <c r="X911" s="4">
        <f t="shared" si="74"/>
        <v>140.15401600000001</v>
      </c>
      <c r="Y911" s="58"/>
      <c r="AA911" t="b">
        <f>AND('Sales Filter'!H911= "BOBBY CHAVEZ", YEAR('Sales Filter'!B911 ) = 2015)</f>
        <v>0</v>
      </c>
    </row>
    <row r="912" spans="1:27" ht="14.5">
      <c r="A912" s="2" t="s">
        <v>1964</v>
      </c>
      <c r="B912" s="3">
        <v>42597</v>
      </c>
      <c r="C912" s="2" t="s">
        <v>1194</v>
      </c>
      <c r="D912" s="2" t="s">
        <v>1195</v>
      </c>
      <c r="E912" s="2" t="s">
        <v>48</v>
      </c>
      <c r="F912" s="2" t="s">
        <v>49</v>
      </c>
      <c r="G912" s="2" t="s">
        <v>58</v>
      </c>
      <c r="H912" s="2" t="s">
        <v>50</v>
      </c>
      <c r="I912" s="2" t="s">
        <v>117</v>
      </c>
      <c r="J912" s="2" t="s">
        <v>35</v>
      </c>
      <c r="K912" s="2" t="s">
        <v>36</v>
      </c>
      <c r="L912" s="2" t="s">
        <v>33</v>
      </c>
      <c r="M912" s="3">
        <v>42605</v>
      </c>
      <c r="N912" s="4">
        <v>3.19</v>
      </c>
      <c r="O912" s="4">
        <v>5.2359999999999998</v>
      </c>
      <c r="P912" s="5">
        <f t="shared" si="70"/>
        <v>0.64137931034482754</v>
      </c>
      <c r="Q912" s="5">
        <v>0.08</v>
      </c>
      <c r="R912" s="6">
        <f t="shared" si="71"/>
        <v>5.6548800000000004</v>
      </c>
      <c r="S912" s="7">
        <v>3</v>
      </c>
      <c r="T912" s="8">
        <f t="shared" si="72"/>
        <v>16.964640000000003</v>
      </c>
      <c r="U912" s="5">
        <v>0.03</v>
      </c>
      <c r="V912" s="9">
        <f t="shared" si="73"/>
        <v>0.50893920000000004</v>
      </c>
      <c r="W912" s="4">
        <v>0.93</v>
      </c>
      <c r="X912" s="4">
        <f t="shared" si="74"/>
        <v>17.385700800000002</v>
      </c>
      <c r="Y912" s="58"/>
      <c r="AA912" t="b">
        <f>AND('Sales Filter'!H912= "BOBBY CHAVEZ", YEAR('Sales Filter'!B912 ) = 2015)</f>
        <v>0</v>
      </c>
    </row>
    <row r="913" spans="1:27" ht="14.5">
      <c r="A913" s="2" t="s">
        <v>1965</v>
      </c>
      <c r="B913" s="3">
        <v>42598</v>
      </c>
      <c r="C913" s="2" t="s">
        <v>1842</v>
      </c>
      <c r="D913" s="2" t="s">
        <v>1843</v>
      </c>
      <c r="E913" s="2" t="s">
        <v>27</v>
      </c>
      <c r="F913" s="2" t="s">
        <v>27</v>
      </c>
      <c r="G913" s="2" t="s">
        <v>79</v>
      </c>
      <c r="H913" s="2" t="s">
        <v>41</v>
      </c>
      <c r="I913" s="2" t="s">
        <v>117</v>
      </c>
      <c r="J913" s="2" t="s">
        <v>35</v>
      </c>
      <c r="K913" s="2" t="s">
        <v>54</v>
      </c>
      <c r="L913" s="2" t="s">
        <v>43</v>
      </c>
      <c r="M913" s="3">
        <v>42607</v>
      </c>
      <c r="N913" s="4">
        <v>4.9830000000000005</v>
      </c>
      <c r="O913" s="4">
        <v>8.0300000000000011</v>
      </c>
      <c r="P913" s="5">
        <f t="shared" si="70"/>
        <v>0.61147902869757176</v>
      </c>
      <c r="Q913" s="5">
        <v>0.08</v>
      </c>
      <c r="R913" s="6">
        <f t="shared" si="71"/>
        <v>8.6724000000000014</v>
      </c>
      <c r="S913" s="7">
        <v>43</v>
      </c>
      <c r="T913" s="8">
        <f t="shared" si="72"/>
        <v>372.91320000000007</v>
      </c>
      <c r="U913" s="5">
        <v>6.0000000000000005E-2</v>
      </c>
      <c r="V913" s="9">
        <f t="shared" si="73"/>
        <v>22.374792000000006</v>
      </c>
      <c r="W913" s="4">
        <v>7.77</v>
      </c>
      <c r="X913" s="4">
        <f t="shared" si="74"/>
        <v>358.30840800000004</v>
      </c>
      <c r="Y913" s="58"/>
      <c r="AA913" t="b">
        <f>AND('Sales Filter'!H913= "BOBBY CHAVEZ", YEAR('Sales Filter'!B913 ) = 2015)</f>
        <v>0</v>
      </c>
    </row>
    <row r="914" spans="1:27" ht="14.5">
      <c r="A914" s="2" t="s">
        <v>1966</v>
      </c>
      <c r="B914" s="3">
        <v>42598</v>
      </c>
      <c r="C914" s="2" t="s">
        <v>207</v>
      </c>
      <c r="D914" s="2" t="s">
        <v>208</v>
      </c>
      <c r="E914" s="2" t="s">
        <v>48</v>
      </c>
      <c r="F914" s="2" t="s">
        <v>49</v>
      </c>
      <c r="G914" s="2" t="s">
        <v>79</v>
      </c>
      <c r="H914" s="2" t="s">
        <v>50</v>
      </c>
      <c r="I914" s="2" t="s">
        <v>42</v>
      </c>
      <c r="J914" s="2" t="s">
        <v>35</v>
      </c>
      <c r="K914" s="2" t="s">
        <v>54</v>
      </c>
      <c r="L914" s="2" t="s">
        <v>33</v>
      </c>
      <c r="M914" s="3">
        <v>42609</v>
      </c>
      <c r="N914" s="4">
        <v>2.4750000000000001</v>
      </c>
      <c r="O914" s="4">
        <v>4.0590000000000002</v>
      </c>
      <c r="P914" s="5">
        <f t="shared" si="70"/>
        <v>0.64</v>
      </c>
      <c r="Q914" s="5">
        <v>0.08</v>
      </c>
      <c r="R914" s="6">
        <f t="shared" si="71"/>
        <v>4.3837200000000003</v>
      </c>
      <c r="S914" s="7">
        <v>18</v>
      </c>
      <c r="T914" s="8">
        <f t="shared" si="72"/>
        <v>78.906959999999998</v>
      </c>
      <c r="U914" s="5">
        <v>0.03</v>
      </c>
      <c r="V914" s="9">
        <f t="shared" si="73"/>
        <v>2.3672087999999998</v>
      </c>
      <c r="W914" s="4">
        <v>2.5499999999999998</v>
      </c>
      <c r="X914" s="4">
        <f t="shared" si="74"/>
        <v>79.089751199999995</v>
      </c>
      <c r="Y914" s="58"/>
      <c r="AA914" t="b">
        <f>AND('Sales Filter'!H914= "BOBBY CHAVEZ", YEAR('Sales Filter'!B914 ) = 2015)</f>
        <v>0</v>
      </c>
    </row>
    <row r="915" spans="1:27" ht="14.5">
      <c r="A915" s="2" t="s">
        <v>1967</v>
      </c>
      <c r="B915" s="3">
        <v>42600</v>
      </c>
      <c r="C915" s="2" t="s">
        <v>1078</v>
      </c>
      <c r="D915" s="2" t="s">
        <v>1079</v>
      </c>
      <c r="E915" s="2" t="s">
        <v>48</v>
      </c>
      <c r="F915" s="2" t="s">
        <v>49</v>
      </c>
      <c r="G915" s="2" t="s">
        <v>58</v>
      </c>
      <c r="H915" s="2" t="s">
        <v>70</v>
      </c>
      <c r="I915" s="2" t="s">
        <v>42</v>
      </c>
      <c r="J915" s="2" t="s">
        <v>35</v>
      </c>
      <c r="K915" s="2" t="s">
        <v>36</v>
      </c>
      <c r="L915" s="2" t="s">
        <v>33</v>
      </c>
      <c r="M915" s="3">
        <v>42612</v>
      </c>
      <c r="N915" s="4">
        <v>2.5410000000000004</v>
      </c>
      <c r="O915" s="4">
        <v>4.1580000000000004</v>
      </c>
      <c r="P915" s="5">
        <f t="shared" si="70"/>
        <v>0.63636363636363624</v>
      </c>
      <c r="Q915" s="5">
        <v>0.08</v>
      </c>
      <c r="R915" s="6">
        <f t="shared" si="71"/>
        <v>4.4906400000000009</v>
      </c>
      <c r="S915" s="7">
        <v>30</v>
      </c>
      <c r="T915" s="8">
        <f t="shared" si="72"/>
        <v>134.71920000000003</v>
      </c>
      <c r="U915" s="5">
        <v>6.9999999999999993E-2</v>
      </c>
      <c r="V915" s="9">
        <f t="shared" si="73"/>
        <v>9.4303440000000016</v>
      </c>
      <c r="W915" s="4">
        <v>0.76</v>
      </c>
      <c r="X915" s="4">
        <f t="shared" si="74"/>
        <v>126.04885600000003</v>
      </c>
      <c r="Y915" s="58"/>
      <c r="AA915" t="b">
        <f>AND('Sales Filter'!H915= "BOBBY CHAVEZ", YEAR('Sales Filter'!B915 ) = 2015)</f>
        <v>0</v>
      </c>
    </row>
    <row r="916" spans="1:27" ht="14.5">
      <c r="A916" s="2" t="s">
        <v>1968</v>
      </c>
      <c r="B916" s="3">
        <v>42603</v>
      </c>
      <c r="C916" s="2" t="s">
        <v>1063</v>
      </c>
      <c r="D916" s="2" t="s">
        <v>1064</v>
      </c>
      <c r="E916" s="2" t="s">
        <v>27</v>
      </c>
      <c r="F916" s="2" t="s">
        <v>27</v>
      </c>
      <c r="G916" s="2" t="s">
        <v>28</v>
      </c>
      <c r="H916" s="2" t="s">
        <v>59</v>
      </c>
      <c r="I916" s="2" t="s">
        <v>51</v>
      </c>
      <c r="J916" s="2" t="s">
        <v>35</v>
      </c>
      <c r="K916" s="2" t="s">
        <v>36</v>
      </c>
      <c r="L916" s="2" t="s">
        <v>33</v>
      </c>
      <c r="M916" s="3">
        <v>42612</v>
      </c>
      <c r="N916" s="4">
        <v>12.221</v>
      </c>
      <c r="O916" s="4">
        <v>21.824000000000002</v>
      </c>
      <c r="P916" s="5">
        <f t="shared" si="70"/>
        <v>0.78577857785778593</v>
      </c>
      <c r="Q916" s="5">
        <v>0.08</v>
      </c>
      <c r="R916" s="6">
        <f t="shared" si="71"/>
        <v>23.569920000000003</v>
      </c>
      <c r="S916" s="7">
        <v>24</v>
      </c>
      <c r="T916" s="8">
        <f t="shared" si="72"/>
        <v>565.67808000000014</v>
      </c>
      <c r="U916" s="5">
        <v>6.9999999999999993E-2</v>
      </c>
      <c r="V916" s="9">
        <f t="shared" si="73"/>
        <v>39.597465600000007</v>
      </c>
      <c r="W916" s="4">
        <v>4.1499999999999995</v>
      </c>
      <c r="X916" s="4">
        <f t="shared" si="74"/>
        <v>530.23061440000015</v>
      </c>
      <c r="Y916" s="58"/>
      <c r="AA916" t="b">
        <f>AND('Sales Filter'!H916= "BOBBY CHAVEZ", YEAR('Sales Filter'!B916 ) = 2015)</f>
        <v>0</v>
      </c>
    </row>
    <row r="917" spans="1:27" ht="14.5">
      <c r="A917" s="2" t="s">
        <v>1969</v>
      </c>
      <c r="B917" s="3">
        <v>42604</v>
      </c>
      <c r="C917" s="2" t="s">
        <v>1191</v>
      </c>
      <c r="D917" s="2" t="s">
        <v>1192</v>
      </c>
      <c r="E917" s="2" t="s">
        <v>27</v>
      </c>
      <c r="F917" s="2" t="s">
        <v>27</v>
      </c>
      <c r="G917" s="2" t="s">
        <v>79</v>
      </c>
      <c r="H917" s="2" t="s">
        <v>233</v>
      </c>
      <c r="I917" s="2" t="s">
        <v>42</v>
      </c>
      <c r="J917" s="2" t="s">
        <v>31</v>
      </c>
      <c r="K917" s="2" t="s">
        <v>54</v>
      </c>
      <c r="L917" s="2" t="s">
        <v>33</v>
      </c>
      <c r="M917" s="3">
        <v>42611</v>
      </c>
      <c r="N917" s="4">
        <v>21.758000000000003</v>
      </c>
      <c r="O917" s="4">
        <v>50.589000000000006</v>
      </c>
      <c r="P917" s="5">
        <f t="shared" si="70"/>
        <v>1.3250758341759352</v>
      </c>
      <c r="Q917" s="5">
        <v>0.08</v>
      </c>
      <c r="R917" s="6">
        <f t="shared" si="71"/>
        <v>54.636120000000012</v>
      </c>
      <c r="S917" s="7">
        <v>48</v>
      </c>
      <c r="T917" s="8">
        <f t="shared" si="72"/>
        <v>2622.5337600000007</v>
      </c>
      <c r="U917" s="5">
        <v>0.11</v>
      </c>
      <c r="V917" s="9">
        <f t="shared" si="73"/>
        <v>288.47871360000011</v>
      </c>
      <c r="W917" s="4">
        <v>5.04</v>
      </c>
      <c r="X917" s="4">
        <f t="shared" si="74"/>
        <v>2339.0950464000007</v>
      </c>
      <c r="Y917" s="58"/>
      <c r="AA917" t="b">
        <f>AND('Sales Filter'!H917= "BOBBY CHAVEZ", YEAR('Sales Filter'!B917 ) = 2015)</f>
        <v>0</v>
      </c>
    </row>
    <row r="918" spans="1:27" ht="14.5">
      <c r="A918" s="2" t="s">
        <v>1970</v>
      </c>
      <c r="B918" s="3">
        <v>42604</v>
      </c>
      <c r="C918" s="2" t="s">
        <v>764</v>
      </c>
      <c r="D918" s="2" t="s">
        <v>765</v>
      </c>
      <c r="E918" s="2" t="s">
        <v>48</v>
      </c>
      <c r="F918" s="2" t="s">
        <v>49</v>
      </c>
      <c r="G918" s="2" t="s">
        <v>40</v>
      </c>
      <c r="H918" s="2" t="s">
        <v>70</v>
      </c>
      <c r="I918" s="2" t="s">
        <v>51</v>
      </c>
      <c r="J918" s="2" t="s">
        <v>35</v>
      </c>
      <c r="K918" s="2" t="s">
        <v>54</v>
      </c>
      <c r="L918" s="2" t="s">
        <v>33</v>
      </c>
      <c r="M918" s="3">
        <v>42614</v>
      </c>
      <c r="N918" s="4">
        <v>1.7490000000000003</v>
      </c>
      <c r="O918" s="4">
        <v>2.871</v>
      </c>
      <c r="P918" s="5">
        <f t="shared" si="70"/>
        <v>0.64150943396226379</v>
      </c>
      <c r="Q918" s="5">
        <v>0.08</v>
      </c>
      <c r="R918" s="6">
        <f t="shared" si="71"/>
        <v>3.1006800000000001</v>
      </c>
      <c r="S918" s="7">
        <v>36</v>
      </c>
      <c r="T918" s="8">
        <f t="shared" si="72"/>
        <v>111.62448000000001</v>
      </c>
      <c r="U918" s="5">
        <v>0.01</v>
      </c>
      <c r="V918" s="9">
        <f t="shared" si="73"/>
        <v>1.1162448</v>
      </c>
      <c r="W918" s="4">
        <v>0.55000000000000004</v>
      </c>
      <c r="X918" s="4">
        <f t="shared" si="74"/>
        <v>111.0582352</v>
      </c>
      <c r="Y918" s="58"/>
      <c r="AA918" t="b">
        <f>AND('Sales Filter'!H918= "BOBBY CHAVEZ", YEAR('Sales Filter'!B918 ) = 2015)</f>
        <v>0</v>
      </c>
    </row>
    <row r="919" spans="1:27" ht="14.5">
      <c r="A919" s="2" t="s">
        <v>1971</v>
      </c>
      <c r="B919" s="3">
        <v>42604</v>
      </c>
      <c r="C919" s="2" t="s">
        <v>1783</v>
      </c>
      <c r="D919" s="2" t="s">
        <v>1784</v>
      </c>
      <c r="E919" s="2" t="s">
        <v>27</v>
      </c>
      <c r="F919" s="2" t="s">
        <v>27</v>
      </c>
      <c r="G919" s="2" t="s">
        <v>40</v>
      </c>
      <c r="H919" s="2" t="s">
        <v>103</v>
      </c>
      <c r="I919" s="2" t="s">
        <v>30</v>
      </c>
      <c r="J919" s="2" t="s">
        <v>35</v>
      </c>
      <c r="K919" s="2" t="s">
        <v>36</v>
      </c>
      <c r="L919" s="2" t="s">
        <v>33</v>
      </c>
      <c r="M919" s="3">
        <v>42611</v>
      </c>
      <c r="N919" s="4">
        <v>1.6830000000000003</v>
      </c>
      <c r="O919" s="4">
        <v>3.0579999999999998</v>
      </c>
      <c r="P919" s="5">
        <f t="shared" si="70"/>
        <v>0.81699346405228723</v>
      </c>
      <c r="Q919" s="5">
        <v>0.08</v>
      </c>
      <c r="R919" s="6">
        <f t="shared" si="71"/>
        <v>3.3026400000000002</v>
      </c>
      <c r="S919" s="7">
        <v>25</v>
      </c>
      <c r="T919" s="8">
        <f t="shared" si="72"/>
        <v>82.566000000000003</v>
      </c>
      <c r="U919" s="5">
        <v>0.02</v>
      </c>
      <c r="V919" s="9">
        <f t="shared" si="73"/>
        <v>1.6513200000000001</v>
      </c>
      <c r="W919" s="4">
        <v>1.3900000000000001</v>
      </c>
      <c r="X919" s="4">
        <f t="shared" si="74"/>
        <v>82.304680000000005</v>
      </c>
      <c r="Y919" s="58"/>
      <c r="AA919" t="b">
        <f>AND('Sales Filter'!H919= "BOBBY CHAVEZ", YEAR('Sales Filter'!B919 ) = 2015)</f>
        <v>0</v>
      </c>
    </row>
    <row r="920" spans="1:27" ht="14.5">
      <c r="A920" s="2" t="s">
        <v>1972</v>
      </c>
      <c r="B920" s="3">
        <v>42604</v>
      </c>
      <c r="C920" s="2" t="s">
        <v>329</v>
      </c>
      <c r="D920" s="2" t="s">
        <v>330</v>
      </c>
      <c r="E920" s="2" t="s">
        <v>48</v>
      </c>
      <c r="F920" s="2" t="s">
        <v>49</v>
      </c>
      <c r="G920" s="2" t="s">
        <v>28</v>
      </c>
      <c r="H920" s="2" t="s">
        <v>70</v>
      </c>
      <c r="I920" s="2" t="s">
        <v>30</v>
      </c>
      <c r="J920" s="2" t="s">
        <v>35</v>
      </c>
      <c r="K920" s="2" t="s">
        <v>54</v>
      </c>
      <c r="L920" s="2" t="s">
        <v>33</v>
      </c>
      <c r="M920" s="3">
        <v>42612</v>
      </c>
      <c r="N920" s="4">
        <v>18.535000000000004</v>
      </c>
      <c r="O920" s="4">
        <v>29.898000000000003</v>
      </c>
      <c r="P920" s="5">
        <f t="shared" si="70"/>
        <v>0.61305637982195826</v>
      </c>
      <c r="Q920" s="5">
        <v>0.08</v>
      </c>
      <c r="R920" s="6">
        <f t="shared" si="71"/>
        <v>32.289840000000005</v>
      </c>
      <c r="S920" s="7">
        <v>52</v>
      </c>
      <c r="T920" s="8">
        <f t="shared" si="72"/>
        <v>1679.0716800000002</v>
      </c>
      <c r="U920" s="5">
        <v>0.03</v>
      </c>
      <c r="V920" s="9">
        <f t="shared" si="73"/>
        <v>50.372150400000002</v>
      </c>
      <c r="W920" s="4">
        <v>8.2800000000000011</v>
      </c>
      <c r="X920" s="4">
        <f t="shared" si="74"/>
        <v>1636.9795296000002</v>
      </c>
      <c r="Y920" s="58"/>
      <c r="AA920" t="b">
        <f>AND('Sales Filter'!H920= "BOBBY CHAVEZ", YEAR('Sales Filter'!B920 ) = 2015)</f>
        <v>0</v>
      </c>
    </row>
    <row r="921" spans="1:27" ht="14.5">
      <c r="A921" s="2" t="s">
        <v>1973</v>
      </c>
      <c r="B921" s="3">
        <v>42611</v>
      </c>
      <c r="C921" s="2" t="s">
        <v>1922</v>
      </c>
      <c r="D921" s="2" t="s">
        <v>1923</v>
      </c>
      <c r="E921" s="2" t="s">
        <v>27</v>
      </c>
      <c r="F921" s="2" t="s">
        <v>27</v>
      </c>
      <c r="G921" s="2" t="s">
        <v>58</v>
      </c>
      <c r="H921" s="2" t="s">
        <v>84</v>
      </c>
      <c r="I921" s="2" t="s">
        <v>60</v>
      </c>
      <c r="J921" s="2" t="s">
        <v>35</v>
      </c>
      <c r="K921" s="2" t="s">
        <v>36</v>
      </c>
      <c r="L921" s="2" t="s">
        <v>33</v>
      </c>
      <c r="M921" s="3">
        <v>42620</v>
      </c>
      <c r="N921" s="4">
        <v>3.6520000000000001</v>
      </c>
      <c r="O921" s="4">
        <v>5.6980000000000004</v>
      </c>
      <c r="P921" s="5">
        <f t="shared" si="70"/>
        <v>0.56024096385542177</v>
      </c>
      <c r="Q921" s="5">
        <v>0.08</v>
      </c>
      <c r="R921" s="6">
        <f t="shared" si="71"/>
        <v>6.1538400000000006</v>
      </c>
      <c r="S921" s="7">
        <v>34</v>
      </c>
      <c r="T921" s="8">
        <f t="shared" si="72"/>
        <v>209.23056000000003</v>
      </c>
      <c r="U921" s="5">
        <v>6.9999999999999993E-2</v>
      </c>
      <c r="V921" s="9">
        <f t="shared" si="73"/>
        <v>14.6461392</v>
      </c>
      <c r="W921" s="4">
        <v>2.09</v>
      </c>
      <c r="X921" s="4">
        <f t="shared" si="74"/>
        <v>196.67442080000004</v>
      </c>
      <c r="Y921" s="58"/>
      <c r="AA921" t="b">
        <f>AND('Sales Filter'!H921= "BOBBY CHAVEZ", YEAR('Sales Filter'!B921 ) = 2015)</f>
        <v>0</v>
      </c>
    </row>
    <row r="922" spans="1:27" ht="14.5">
      <c r="A922" s="2" t="s">
        <v>1974</v>
      </c>
      <c r="B922" s="3">
        <v>42614</v>
      </c>
      <c r="C922" s="2" t="s">
        <v>1975</v>
      </c>
      <c r="D922" s="2" t="s">
        <v>1976</v>
      </c>
      <c r="E922" s="2" t="s">
        <v>27</v>
      </c>
      <c r="F922" s="2" t="s">
        <v>27</v>
      </c>
      <c r="G922" s="2" t="s">
        <v>28</v>
      </c>
      <c r="H922" s="2" t="s">
        <v>84</v>
      </c>
      <c r="I922" s="2" t="s">
        <v>51</v>
      </c>
      <c r="J922" s="2" t="s">
        <v>31</v>
      </c>
      <c r="K922" s="2" t="s">
        <v>54</v>
      </c>
      <c r="L922" s="2" t="s">
        <v>33</v>
      </c>
      <c r="M922" s="3">
        <v>42623</v>
      </c>
      <c r="N922" s="4">
        <v>11.077000000000002</v>
      </c>
      <c r="O922" s="4">
        <v>17.578000000000003</v>
      </c>
      <c r="P922" s="5">
        <f t="shared" si="70"/>
        <v>0.58689175769612711</v>
      </c>
      <c r="Q922" s="5">
        <v>0.08</v>
      </c>
      <c r="R922" s="6">
        <f t="shared" si="71"/>
        <v>18.984240000000003</v>
      </c>
      <c r="S922" s="7">
        <v>32</v>
      </c>
      <c r="T922" s="8">
        <f t="shared" si="72"/>
        <v>607.49568000000011</v>
      </c>
      <c r="U922" s="5">
        <v>0.09</v>
      </c>
      <c r="V922" s="9">
        <f t="shared" si="73"/>
        <v>54.674611200000008</v>
      </c>
      <c r="W922" s="4">
        <v>4.05</v>
      </c>
      <c r="X922" s="4">
        <f t="shared" si="74"/>
        <v>556.8710688000001</v>
      </c>
      <c r="Y922" s="58"/>
      <c r="AA922" t="b">
        <f>AND('Sales Filter'!H922= "BOBBY CHAVEZ", YEAR('Sales Filter'!B922 ) = 2015)</f>
        <v>0</v>
      </c>
    </row>
    <row r="923" spans="1:27" ht="14.5">
      <c r="A923" s="2" t="s">
        <v>1977</v>
      </c>
      <c r="B923" s="3">
        <v>42616</v>
      </c>
      <c r="C923" s="2" t="s">
        <v>691</v>
      </c>
      <c r="D923" s="2" t="s">
        <v>692</v>
      </c>
      <c r="E923" s="2" t="s">
        <v>27</v>
      </c>
      <c r="F923" s="2" t="s">
        <v>27</v>
      </c>
      <c r="G923" s="2" t="s">
        <v>58</v>
      </c>
      <c r="H923" s="2" t="s">
        <v>59</v>
      </c>
      <c r="I923" s="2" t="s">
        <v>30</v>
      </c>
      <c r="J923" s="2" t="s">
        <v>35</v>
      </c>
      <c r="K923" s="2" t="s">
        <v>36</v>
      </c>
      <c r="L923" s="2" t="s">
        <v>33</v>
      </c>
      <c r="M923" s="3">
        <v>42625</v>
      </c>
      <c r="N923" s="4">
        <v>2.5410000000000004</v>
      </c>
      <c r="O923" s="4">
        <v>4.1580000000000004</v>
      </c>
      <c r="P923" s="5">
        <f t="shared" si="70"/>
        <v>0.63636363636363624</v>
      </c>
      <c r="Q923" s="5">
        <v>0.08</v>
      </c>
      <c r="R923" s="6">
        <f t="shared" si="71"/>
        <v>4.4906400000000009</v>
      </c>
      <c r="S923" s="7">
        <v>40</v>
      </c>
      <c r="T923" s="8">
        <f t="shared" si="72"/>
        <v>179.62560000000002</v>
      </c>
      <c r="U923" s="5">
        <v>0.04</v>
      </c>
      <c r="V923" s="9">
        <f t="shared" si="73"/>
        <v>7.1850240000000012</v>
      </c>
      <c r="W923" s="4">
        <v>0.76</v>
      </c>
      <c r="X923" s="4">
        <f t="shared" si="74"/>
        <v>173.20057600000001</v>
      </c>
      <c r="Y923" s="58"/>
      <c r="AA923" t="b">
        <f>AND('Sales Filter'!H923= "BOBBY CHAVEZ", YEAR('Sales Filter'!B923 ) = 2015)</f>
        <v>0</v>
      </c>
    </row>
    <row r="924" spans="1:27" ht="14.5">
      <c r="A924" s="2" t="s">
        <v>1978</v>
      </c>
      <c r="B924" s="3">
        <v>42617</v>
      </c>
      <c r="C924" s="2" t="s">
        <v>813</v>
      </c>
      <c r="D924" s="2" t="s">
        <v>814</v>
      </c>
      <c r="E924" s="2" t="s">
        <v>27</v>
      </c>
      <c r="F924" s="2" t="s">
        <v>27</v>
      </c>
      <c r="G924" s="2" t="s">
        <v>79</v>
      </c>
      <c r="H924" s="2" t="s">
        <v>29</v>
      </c>
      <c r="I924" s="2" t="s">
        <v>30</v>
      </c>
      <c r="J924" s="2" t="s">
        <v>31</v>
      </c>
      <c r="K924" s="2" t="s">
        <v>54</v>
      </c>
      <c r="L924" s="2" t="s">
        <v>43</v>
      </c>
      <c r="M924" s="3">
        <v>42626</v>
      </c>
      <c r="N924" s="4">
        <v>68.64</v>
      </c>
      <c r="O924" s="4">
        <v>171.58900000000003</v>
      </c>
      <c r="P924" s="5">
        <f t="shared" si="70"/>
        <v>1.4998397435897439</v>
      </c>
      <c r="Q924" s="5">
        <v>0.08</v>
      </c>
      <c r="R924" s="6">
        <f t="shared" si="71"/>
        <v>185.31612000000004</v>
      </c>
      <c r="S924" s="7">
        <v>24</v>
      </c>
      <c r="T924" s="8">
        <f t="shared" si="72"/>
        <v>4447.5868800000007</v>
      </c>
      <c r="U924" s="5">
        <v>0.03</v>
      </c>
      <c r="V924" s="9">
        <f t="shared" si="73"/>
        <v>133.42760640000003</v>
      </c>
      <c r="W924" s="4">
        <v>8.1300000000000008</v>
      </c>
      <c r="X924" s="4">
        <f t="shared" si="74"/>
        <v>4322.2892736000013</v>
      </c>
      <c r="Y924" s="58"/>
      <c r="AA924" t="b">
        <f>AND('Sales Filter'!H924= "BOBBY CHAVEZ", YEAR('Sales Filter'!B924 ) = 2015)</f>
        <v>0</v>
      </c>
    </row>
    <row r="925" spans="1:27" ht="14.5">
      <c r="A925" s="2" t="s">
        <v>1979</v>
      </c>
      <c r="B925" s="3">
        <v>42617</v>
      </c>
      <c r="C925" s="2" t="s">
        <v>413</v>
      </c>
      <c r="D925" s="2" t="s">
        <v>414</v>
      </c>
      <c r="E925" s="2" t="s">
        <v>27</v>
      </c>
      <c r="F925" s="2" t="s">
        <v>27</v>
      </c>
      <c r="G925" s="2" t="s">
        <v>40</v>
      </c>
      <c r="H925" s="2" t="s">
        <v>29</v>
      </c>
      <c r="I925" s="2" t="s">
        <v>117</v>
      </c>
      <c r="J925" s="2" t="s">
        <v>35</v>
      </c>
      <c r="K925" s="2" t="s">
        <v>36</v>
      </c>
      <c r="L925" s="2" t="s">
        <v>33</v>
      </c>
      <c r="M925" s="3">
        <v>42626</v>
      </c>
      <c r="N925" s="4">
        <v>2.1120000000000001</v>
      </c>
      <c r="O925" s="4">
        <v>3.5859999999999999</v>
      </c>
      <c r="P925" s="5">
        <f t="shared" si="70"/>
        <v>0.69791666666666652</v>
      </c>
      <c r="Q925" s="5">
        <v>0.08</v>
      </c>
      <c r="R925" s="6">
        <f t="shared" si="71"/>
        <v>3.8728799999999999</v>
      </c>
      <c r="S925" s="7">
        <v>40</v>
      </c>
      <c r="T925" s="8">
        <f t="shared" si="72"/>
        <v>154.9152</v>
      </c>
      <c r="U925" s="5">
        <v>0.03</v>
      </c>
      <c r="V925" s="9">
        <f t="shared" si="73"/>
        <v>4.647456</v>
      </c>
      <c r="W925" s="4">
        <v>1.9100000000000001</v>
      </c>
      <c r="X925" s="4">
        <f t="shared" si="74"/>
        <v>152.17774399999999</v>
      </c>
      <c r="Y925" s="58"/>
      <c r="AA925" t="b">
        <f>AND('Sales Filter'!H925= "BOBBY CHAVEZ", YEAR('Sales Filter'!B925 ) = 2015)</f>
        <v>0</v>
      </c>
    </row>
    <row r="926" spans="1:27" ht="14.5">
      <c r="A926" s="2" t="s">
        <v>1980</v>
      </c>
      <c r="B926" s="3">
        <v>42624</v>
      </c>
      <c r="C926" s="2" t="s">
        <v>289</v>
      </c>
      <c r="D926" s="2" t="s">
        <v>290</v>
      </c>
      <c r="E926" s="2" t="s">
        <v>27</v>
      </c>
      <c r="F926" s="2" t="s">
        <v>27</v>
      </c>
      <c r="G926" s="2" t="s">
        <v>40</v>
      </c>
      <c r="H926" s="2" t="s">
        <v>29</v>
      </c>
      <c r="I926" s="2" t="s">
        <v>42</v>
      </c>
      <c r="J926" s="2" t="s">
        <v>35</v>
      </c>
      <c r="K926" s="2" t="s">
        <v>54</v>
      </c>
      <c r="L926" s="2" t="s">
        <v>43</v>
      </c>
      <c r="M926" s="3">
        <v>42638</v>
      </c>
      <c r="N926" s="4">
        <v>4.4330000000000007</v>
      </c>
      <c r="O926" s="4">
        <v>10.318000000000001</v>
      </c>
      <c r="P926" s="5">
        <f t="shared" si="70"/>
        <v>1.3275434243176178</v>
      </c>
      <c r="Q926" s="5">
        <v>0.08</v>
      </c>
      <c r="R926" s="6">
        <f t="shared" si="71"/>
        <v>11.143440000000002</v>
      </c>
      <c r="S926" s="7">
        <v>48</v>
      </c>
      <c r="T926" s="8">
        <f t="shared" si="72"/>
        <v>534.88512000000014</v>
      </c>
      <c r="U926" s="5">
        <v>9.9999999999999992E-2</v>
      </c>
      <c r="V926" s="9">
        <f t="shared" si="73"/>
        <v>53.488512000000007</v>
      </c>
      <c r="W926" s="4">
        <v>7.33</v>
      </c>
      <c r="X926" s="4">
        <f t="shared" si="74"/>
        <v>488.72660800000011</v>
      </c>
      <c r="Y926" s="58"/>
      <c r="AA926" t="b">
        <f>AND('Sales Filter'!H926= "BOBBY CHAVEZ", YEAR('Sales Filter'!B926 ) = 2015)</f>
        <v>0</v>
      </c>
    </row>
    <row r="927" spans="1:27" ht="14.5">
      <c r="A927" s="2" t="s">
        <v>1981</v>
      </c>
      <c r="B927" s="3">
        <v>42625</v>
      </c>
      <c r="C927" s="2" t="s">
        <v>1982</v>
      </c>
      <c r="D927" s="2" t="s">
        <v>1983</v>
      </c>
      <c r="E927" s="2" t="s">
        <v>48</v>
      </c>
      <c r="F927" s="2" t="s">
        <v>49</v>
      </c>
      <c r="G927" s="2" t="s">
        <v>79</v>
      </c>
      <c r="H927" s="2" t="s">
        <v>70</v>
      </c>
      <c r="I927" s="2" t="s">
        <v>117</v>
      </c>
      <c r="J927" s="2" t="s">
        <v>35</v>
      </c>
      <c r="K927" s="2" t="s">
        <v>36</v>
      </c>
      <c r="L927" s="2" t="s">
        <v>33</v>
      </c>
      <c r="M927" s="3">
        <v>42634</v>
      </c>
      <c r="N927" s="4">
        <v>1.9360000000000002</v>
      </c>
      <c r="O927" s="4">
        <v>3.234</v>
      </c>
      <c r="P927" s="5">
        <f t="shared" si="70"/>
        <v>0.6704545454545453</v>
      </c>
      <c r="Q927" s="5">
        <v>0.08</v>
      </c>
      <c r="R927" s="6">
        <f t="shared" si="71"/>
        <v>3.4927200000000003</v>
      </c>
      <c r="S927" s="7">
        <v>28</v>
      </c>
      <c r="T927" s="8">
        <f t="shared" si="72"/>
        <v>97.796160000000015</v>
      </c>
      <c r="U927" s="5">
        <v>0.04</v>
      </c>
      <c r="V927" s="9">
        <f t="shared" si="73"/>
        <v>3.9118464000000008</v>
      </c>
      <c r="W927" s="4">
        <v>0.8600000000000001</v>
      </c>
      <c r="X927" s="4">
        <f t="shared" si="74"/>
        <v>94.744313600000012</v>
      </c>
      <c r="Y927" s="58"/>
      <c r="AA927" t="b">
        <f>AND('Sales Filter'!H927= "BOBBY CHAVEZ", YEAR('Sales Filter'!B927 ) = 2015)</f>
        <v>0</v>
      </c>
    </row>
    <row r="928" spans="1:27" ht="14.5">
      <c r="A928" s="2" t="s">
        <v>1984</v>
      </c>
      <c r="B928" s="3">
        <v>42626</v>
      </c>
      <c r="C928" s="2" t="s">
        <v>831</v>
      </c>
      <c r="D928" s="2" t="s">
        <v>832</v>
      </c>
      <c r="E928" s="2" t="s">
        <v>27</v>
      </c>
      <c r="F928" s="2" t="s">
        <v>27</v>
      </c>
      <c r="G928" s="2" t="s">
        <v>40</v>
      </c>
      <c r="H928" s="2" t="s">
        <v>89</v>
      </c>
      <c r="I928" s="2" t="s">
        <v>117</v>
      </c>
      <c r="J928" s="2" t="s">
        <v>31</v>
      </c>
      <c r="K928" s="2" t="s">
        <v>118</v>
      </c>
      <c r="L928" s="2" t="s">
        <v>119</v>
      </c>
      <c r="M928" s="3">
        <v>42634</v>
      </c>
      <c r="N928" s="4">
        <v>241.57100000000003</v>
      </c>
      <c r="O928" s="4">
        <v>589.20400000000006</v>
      </c>
      <c r="P928" s="5">
        <f t="shared" si="70"/>
        <v>1.4390510450343792</v>
      </c>
      <c r="Q928" s="5">
        <v>0.08</v>
      </c>
      <c r="R928" s="6">
        <f t="shared" si="71"/>
        <v>636.34032000000013</v>
      </c>
      <c r="S928" s="7">
        <v>46</v>
      </c>
      <c r="T928" s="8">
        <f t="shared" si="72"/>
        <v>29271.654720000006</v>
      </c>
      <c r="U928" s="5">
        <v>0.04</v>
      </c>
      <c r="V928" s="9">
        <f t="shared" si="73"/>
        <v>1170.8661888000004</v>
      </c>
      <c r="W928" s="4">
        <v>14.75</v>
      </c>
      <c r="X928" s="4">
        <f t="shared" si="74"/>
        <v>28115.538531200007</v>
      </c>
      <c r="Y928" s="58"/>
      <c r="AA928" t="b">
        <f>AND('Sales Filter'!H928= "BOBBY CHAVEZ", YEAR('Sales Filter'!B928 ) = 2015)</f>
        <v>0</v>
      </c>
    </row>
    <row r="929" spans="1:27" ht="14.5">
      <c r="A929" s="2" t="s">
        <v>1985</v>
      </c>
      <c r="B929" s="3">
        <v>42628</v>
      </c>
      <c r="C929" s="2" t="s">
        <v>1139</v>
      </c>
      <c r="D929" s="2" t="s">
        <v>1140</v>
      </c>
      <c r="E929" s="2" t="s">
        <v>27</v>
      </c>
      <c r="F929" s="2" t="s">
        <v>27</v>
      </c>
      <c r="G929" s="2" t="s">
        <v>79</v>
      </c>
      <c r="H929" s="2" t="s">
        <v>29</v>
      </c>
      <c r="I929" s="2" t="s">
        <v>42</v>
      </c>
      <c r="J929" s="2" t="s">
        <v>31</v>
      </c>
      <c r="K929" s="2" t="s">
        <v>54</v>
      </c>
      <c r="L929" s="2" t="s">
        <v>33</v>
      </c>
      <c r="M929" s="3">
        <v>42637</v>
      </c>
      <c r="N929" s="4">
        <v>7.0289999999999999</v>
      </c>
      <c r="O929" s="4">
        <v>21.978000000000002</v>
      </c>
      <c r="P929" s="5">
        <f t="shared" si="70"/>
        <v>2.126760563380282</v>
      </c>
      <c r="Q929" s="5">
        <v>0.08</v>
      </c>
      <c r="R929" s="6">
        <f t="shared" si="71"/>
        <v>23.736240000000002</v>
      </c>
      <c r="S929" s="7">
        <v>46</v>
      </c>
      <c r="T929" s="8">
        <f t="shared" si="72"/>
        <v>1091.8670400000001</v>
      </c>
      <c r="U929" s="5">
        <v>0.04</v>
      </c>
      <c r="V929" s="9">
        <f t="shared" si="73"/>
        <v>43.674681600000007</v>
      </c>
      <c r="W929" s="4">
        <v>4.05</v>
      </c>
      <c r="X929" s="4">
        <f t="shared" si="74"/>
        <v>1052.2423584000001</v>
      </c>
      <c r="Y929" s="58"/>
      <c r="AA929" t="b">
        <f>AND('Sales Filter'!H929= "BOBBY CHAVEZ", YEAR('Sales Filter'!B929 ) = 2015)</f>
        <v>0</v>
      </c>
    </row>
    <row r="930" spans="1:27" ht="14.5">
      <c r="A930" s="2" t="s">
        <v>1986</v>
      </c>
      <c r="B930" s="3">
        <v>42629</v>
      </c>
      <c r="C930" s="2" t="s">
        <v>581</v>
      </c>
      <c r="D930" s="2" t="s">
        <v>582</v>
      </c>
      <c r="E930" s="2" t="s">
        <v>27</v>
      </c>
      <c r="F930" s="2" t="s">
        <v>27</v>
      </c>
      <c r="G930" s="2" t="s">
        <v>58</v>
      </c>
      <c r="H930" s="2" t="s">
        <v>112</v>
      </c>
      <c r="I930" s="2" t="s">
        <v>42</v>
      </c>
      <c r="J930" s="2" t="s">
        <v>35</v>
      </c>
      <c r="K930" s="2" t="s">
        <v>54</v>
      </c>
      <c r="L930" s="2" t="s">
        <v>33</v>
      </c>
      <c r="M930" s="3">
        <v>42636</v>
      </c>
      <c r="N930" s="4">
        <v>3.4540000000000006</v>
      </c>
      <c r="O930" s="4">
        <v>5.4010000000000007</v>
      </c>
      <c r="P930" s="5">
        <f t="shared" si="70"/>
        <v>0.56369426751592344</v>
      </c>
      <c r="Q930" s="5">
        <v>0.08</v>
      </c>
      <c r="R930" s="6">
        <f t="shared" si="71"/>
        <v>5.8330800000000007</v>
      </c>
      <c r="S930" s="7">
        <v>15</v>
      </c>
      <c r="T930" s="8">
        <f t="shared" si="72"/>
        <v>87.496200000000016</v>
      </c>
      <c r="U930" s="5">
        <v>0.02</v>
      </c>
      <c r="V930" s="9">
        <f t="shared" si="73"/>
        <v>1.7499240000000003</v>
      </c>
      <c r="W930" s="4">
        <v>0.55000000000000004</v>
      </c>
      <c r="X930" s="4">
        <f t="shared" si="74"/>
        <v>86.296276000000006</v>
      </c>
      <c r="Y930" s="58"/>
      <c r="AA930" t="b">
        <f>AND('Sales Filter'!H930= "BOBBY CHAVEZ", YEAR('Sales Filter'!B930 ) = 2015)</f>
        <v>0</v>
      </c>
    </row>
    <row r="931" spans="1:27" ht="14.5">
      <c r="A931" s="2" t="s">
        <v>1987</v>
      </c>
      <c r="B931" s="3">
        <v>42631</v>
      </c>
      <c r="C931" s="2" t="s">
        <v>795</v>
      </c>
      <c r="D931" s="2" t="s">
        <v>796</v>
      </c>
      <c r="E931" s="2" t="s">
        <v>48</v>
      </c>
      <c r="F931" s="2" t="s">
        <v>49</v>
      </c>
      <c r="G931" s="2" t="s">
        <v>40</v>
      </c>
      <c r="H931" s="2" t="s">
        <v>50</v>
      </c>
      <c r="I931" s="2" t="s">
        <v>42</v>
      </c>
      <c r="J931" s="2" t="s">
        <v>35</v>
      </c>
      <c r="K931" s="2" t="s">
        <v>32</v>
      </c>
      <c r="L931" s="2" t="s">
        <v>33</v>
      </c>
      <c r="M931" s="3">
        <v>42638</v>
      </c>
      <c r="N931" s="4">
        <v>5.2690000000000001</v>
      </c>
      <c r="O931" s="4">
        <v>13.167000000000002</v>
      </c>
      <c r="P931" s="5">
        <f t="shared" si="70"/>
        <v>1.4989561586638833</v>
      </c>
      <c r="Q931" s="5">
        <v>0.08</v>
      </c>
      <c r="R931" s="6">
        <f t="shared" si="71"/>
        <v>14.220360000000003</v>
      </c>
      <c r="S931" s="7">
        <v>40</v>
      </c>
      <c r="T931" s="8">
        <f t="shared" si="72"/>
        <v>568.81440000000009</v>
      </c>
      <c r="U931" s="5">
        <v>0.03</v>
      </c>
      <c r="V931" s="9">
        <f t="shared" si="73"/>
        <v>17.064432000000004</v>
      </c>
      <c r="W931" s="4">
        <v>5.8599999999999994</v>
      </c>
      <c r="X931" s="4">
        <f t="shared" si="74"/>
        <v>557.60996800000009</v>
      </c>
      <c r="Y931" s="58"/>
      <c r="AA931" t="b">
        <f>AND('Sales Filter'!H931= "BOBBY CHAVEZ", YEAR('Sales Filter'!B931 ) = 2015)</f>
        <v>0</v>
      </c>
    </row>
    <row r="932" spans="1:27" ht="14.5">
      <c r="A932" s="2" t="s">
        <v>1988</v>
      </c>
      <c r="B932" s="3">
        <v>42631</v>
      </c>
      <c r="C932" s="2" t="s">
        <v>1927</v>
      </c>
      <c r="D932" s="2" t="s">
        <v>1928</v>
      </c>
      <c r="E932" s="2" t="s">
        <v>27</v>
      </c>
      <c r="F932" s="2" t="s">
        <v>27</v>
      </c>
      <c r="G932" s="2" t="s">
        <v>58</v>
      </c>
      <c r="H932" s="2" t="s">
        <v>233</v>
      </c>
      <c r="I932" s="2" t="s">
        <v>42</v>
      </c>
      <c r="J932" s="2" t="s">
        <v>35</v>
      </c>
      <c r="K932" s="2" t="s">
        <v>36</v>
      </c>
      <c r="L932" s="2" t="s">
        <v>33</v>
      </c>
      <c r="M932" s="3">
        <v>42638</v>
      </c>
      <c r="N932" s="4">
        <v>3.8280000000000003</v>
      </c>
      <c r="O932" s="4">
        <v>5.9729999999999999</v>
      </c>
      <c r="P932" s="5">
        <f t="shared" si="70"/>
        <v>0.56034482758620674</v>
      </c>
      <c r="Q932" s="5">
        <v>0.08</v>
      </c>
      <c r="R932" s="6">
        <f t="shared" si="71"/>
        <v>6.4508400000000004</v>
      </c>
      <c r="S932" s="7">
        <v>14</v>
      </c>
      <c r="T932" s="8">
        <f t="shared" si="72"/>
        <v>90.311760000000007</v>
      </c>
      <c r="U932" s="5">
        <v>0.02</v>
      </c>
      <c r="V932" s="9">
        <f t="shared" si="73"/>
        <v>1.8062352000000002</v>
      </c>
      <c r="W932" s="4">
        <v>1</v>
      </c>
      <c r="X932" s="4">
        <f t="shared" si="74"/>
        <v>89.505524800000003</v>
      </c>
      <c r="Y932" s="58"/>
      <c r="AA932" t="b">
        <f>AND('Sales Filter'!H932= "BOBBY CHAVEZ", YEAR('Sales Filter'!B932 ) = 2015)</f>
        <v>0</v>
      </c>
    </row>
    <row r="933" spans="1:27" ht="14.5">
      <c r="A933" s="2" t="s">
        <v>1989</v>
      </c>
      <c r="B933" s="3">
        <v>42632</v>
      </c>
      <c r="C933" s="2" t="s">
        <v>678</v>
      </c>
      <c r="D933" s="2" t="s">
        <v>679</v>
      </c>
      <c r="E933" s="2" t="s">
        <v>27</v>
      </c>
      <c r="F933" s="2" t="s">
        <v>27</v>
      </c>
      <c r="G933" s="2" t="s">
        <v>28</v>
      </c>
      <c r="H933" s="2" t="s">
        <v>242</v>
      </c>
      <c r="I933" s="2" t="s">
        <v>30</v>
      </c>
      <c r="J933" s="2" t="s">
        <v>35</v>
      </c>
      <c r="K933" s="2" t="s">
        <v>54</v>
      </c>
      <c r="L933" s="2" t="s">
        <v>33</v>
      </c>
      <c r="M933" s="3">
        <v>42639</v>
      </c>
      <c r="N933" s="4">
        <v>2.6950000000000003</v>
      </c>
      <c r="O933" s="4">
        <v>4.2790000000000008</v>
      </c>
      <c r="P933" s="5">
        <f t="shared" si="70"/>
        <v>0.58775510204081649</v>
      </c>
      <c r="Q933" s="5">
        <v>0.08</v>
      </c>
      <c r="R933" s="6">
        <f t="shared" si="71"/>
        <v>4.6213200000000008</v>
      </c>
      <c r="S933" s="7">
        <v>52</v>
      </c>
      <c r="T933" s="8">
        <f t="shared" si="72"/>
        <v>240.30864000000003</v>
      </c>
      <c r="U933" s="5">
        <v>0.09</v>
      </c>
      <c r="V933" s="9">
        <f t="shared" si="73"/>
        <v>21.627777600000002</v>
      </c>
      <c r="W933" s="4">
        <v>7.06</v>
      </c>
      <c r="X933" s="4">
        <f t="shared" si="74"/>
        <v>225.74086240000003</v>
      </c>
      <c r="Y933" s="58"/>
      <c r="AA933" t="b">
        <f>AND('Sales Filter'!H933= "BOBBY CHAVEZ", YEAR('Sales Filter'!B933 ) = 2015)</f>
        <v>0</v>
      </c>
    </row>
    <row r="934" spans="1:27" ht="14.5">
      <c r="A934" s="2" t="s">
        <v>1990</v>
      </c>
      <c r="B934" s="3">
        <v>42633</v>
      </c>
      <c r="C934" s="2" t="s">
        <v>1511</v>
      </c>
      <c r="D934" s="2" t="s">
        <v>1230</v>
      </c>
      <c r="E934" s="2" t="s">
        <v>48</v>
      </c>
      <c r="F934" s="2" t="s">
        <v>49</v>
      </c>
      <c r="G934" s="2" t="s">
        <v>40</v>
      </c>
      <c r="H934" s="2" t="s">
        <v>50</v>
      </c>
      <c r="I934" s="2" t="s">
        <v>30</v>
      </c>
      <c r="J934" s="2" t="s">
        <v>35</v>
      </c>
      <c r="K934" s="2" t="s">
        <v>36</v>
      </c>
      <c r="L934" s="2" t="s">
        <v>33</v>
      </c>
      <c r="M934" s="3">
        <v>42641</v>
      </c>
      <c r="N934" s="4">
        <v>2.7720000000000002</v>
      </c>
      <c r="O934" s="4">
        <v>4.4000000000000004</v>
      </c>
      <c r="P934" s="5">
        <f t="shared" si="70"/>
        <v>0.58730158730158732</v>
      </c>
      <c r="Q934" s="5">
        <v>0.08</v>
      </c>
      <c r="R934" s="6">
        <f t="shared" si="71"/>
        <v>4.7520000000000007</v>
      </c>
      <c r="S934" s="7">
        <v>24</v>
      </c>
      <c r="T934" s="8">
        <f t="shared" si="72"/>
        <v>114.04800000000002</v>
      </c>
      <c r="U934" s="5">
        <v>9.9999999999999992E-2</v>
      </c>
      <c r="V934" s="9">
        <f t="shared" si="73"/>
        <v>11.4048</v>
      </c>
      <c r="W934" s="4">
        <v>1.35</v>
      </c>
      <c r="X934" s="4">
        <f t="shared" si="74"/>
        <v>103.99320000000002</v>
      </c>
      <c r="Y934" s="58"/>
      <c r="AA934" t="b">
        <f>AND('Sales Filter'!H934= "BOBBY CHAVEZ", YEAR('Sales Filter'!B934 ) = 2015)</f>
        <v>0</v>
      </c>
    </row>
    <row r="935" spans="1:27" ht="14.5">
      <c r="A935" s="2" t="s">
        <v>1991</v>
      </c>
      <c r="B935" s="3">
        <v>42634</v>
      </c>
      <c r="C935" s="2" t="s">
        <v>1992</v>
      </c>
      <c r="D935" s="2" t="s">
        <v>1993</v>
      </c>
      <c r="E935" s="2" t="s">
        <v>27</v>
      </c>
      <c r="F935" s="2" t="s">
        <v>27</v>
      </c>
      <c r="G935" s="2" t="s">
        <v>40</v>
      </c>
      <c r="H935" s="2" t="s">
        <v>89</v>
      </c>
      <c r="I935" s="2" t="s">
        <v>30</v>
      </c>
      <c r="J935" s="2" t="s">
        <v>35</v>
      </c>
      <c r="K935" s="2" t="s">
        <v>54</v>
      </c>
      <c r="L935" s="2" t="s">
        <v>33</v>
      </c>
      <c r="M935" s="3">
        <v>42644</v>
      </c>
      <c r="N935" s="4">
        <v>3.74</v>
      </c>
      <c r="O935" s="4">
        <v>5.9400000000000013</v>
      </c>
      <c r="P935" s="5">
        <f t="shared" si="70"/>
        <v>0.5882352941176473</v>
      </c>
      <c r="Q935" s="5">
        <v>0.08</v>
      </c>
      <c r="R935" s="6">
        <f t="shared" si="71"/>
        <v>6.4152000000000022</v>
      </c>
      <c r="S935" s="7">
        <v>40</v>
      </c>
      <c r="T935" s="8">
        <f t="shared" si="72"/>
        <v>256.60800000000006</v>
      </c>
      <c r="U935" s="5">
        <v>0.04</v>
      </c>
      <c r="V935" s="9">
        <f t="shared" si="73"/>
        <v>10.264320000000003</v>
      </c>
      <c r="W935" s="4">
        <v>7.83</v>
      </c>
      <c r="X935" s="4">
        <f t="shared" si="74"/>
        <v>254.17368000000008</v>
      </c>
      <c r="Y935" s="58"/>
      <c r="AA935" t="b">
        <f>AND('Sales Filter'!H935= "BOBBY CHAVEZ", YEAR('Sales Filter'!B935 ) = 2015)</f>
        <v>0</v>
      </c>
    </row>
    <row r="936" spans="1:27" ht="14.5">
      <c r="A936" s="2" t="s">
        <v>1994</v>
      </c>
      <c r="B936" s="3">
        <v>42636</v>
      </c>
      <c r="C936" s="2" t="s">
        <v>563</v>
      </c>
      <c r="D936" s="2" t="s">
        <v>564</v>
      </c>
      <c r="E936" s="2" t="s">
        <v>27</v>
      </c>
      <c r="F936" s="2" t="s">
        <v>27</v>
      </c>
      <c r="G936" s="2" t="s">
        <v>28</v>
      </c>
      <c r="H936" s="2" t="s">
        <v>29</v>
      </c>
      <c r="I936" s="2" t="s">
        <v>60</v>
      </c>
      <c r="J936" s="2" t="s">
        <v>35</v>
      </c>
      <c r="K936" s="2" t="s">
        <v>54</v>
      </c>
      <c r="L936" s="2" t="s">
        <v>33</v>
      </c>
      <c r="M936" s="3">
        <v>42644</v>
      </c>
      <c r="N936" s="4">
        <v>4.9060000000000006</v>
      </c>
      <c r="O936" s="4">
        <v>11.979000000000001</v>
      </c>
      <c r="P936" s="5">
        <f t="shared" si="70"/>
        <v>1.4417040358744393</v>
      </c>
      <c r="Q936" s="5">
        <v>0.08</v>
      </c>
      <c r="R936" s="6">
        <f t="shared" si="71"/>
        <v>12.937320000000001</v>
      </c>
      <c r="S936" s="7">
        <v>21</v>
      </c>
      <c r="T936" s="8">
        <f t="shared" si="72"/>
        <v>271.68372000000005</v>
      </c>
      <c r="U936" s="5">
        <v>0.08</v>
      </c>
      <c r="V936" s="9">
        <f t="shared" si="73"/>
        <v>21.734697600000004</v>
      </c>
      <c r="W936" s="4">
        <v>4.55</v>
      </c>
      <c r="X936" s="4">
        <f t="shared" si="74"/>
        <v>254.49902240000006</v>
      </c>
      <c r="Y936" s="58"/>
      <c r="AA936" t="b">
        <f>AND('Sales Filter'!H936= "BOBBY CHAVEZ", YEAR('Sales Filter'!B936 ) = 2015)</f>
        <v>0</v>
      </c>
    </row>
    <row r="937" spans="1:27" ht="14.5">
      <c r="A937" s="2" t="s">
        <v>1995</v>
      </c>
      <c r="B937" s="3">
        <v>42637</v>
      </c>
      <c r="C937" s="2" t="s">
        <v>925</v>
      </c>
      <c r="D937" s="2" t="s">
        <v>926</v>
      </c>
      <c r="E937" s="2" t="s">
        <v>48</v>
      </c>
      <c r="F937" s="2" t="s">
        <v>49</v>
      </c>
      <c r="G937" s="2" t="s">
        <v>28</v>
      </c>
      <c r="H937" s="2" t="s">
        <v>50</v>
      </c>
      <c r="I937" s="2" t="s">
        <v>42</v>
      </c>
      <c r="J937" s="2" t="s">
        <v>35</v>
      </c>
      <c r="K937" s="2" t="s">
        <v>54</v>
      </c>
      <c r="L937" s="2" t="s">
        <v>33</v>
      </c>
      <c r="M937" s="3">
        <v>42653</v>
      </c>
      <c r="N937" s="4">
        <v>24.167000000000002</v>
      </c>
      <c r="O937" s="4">
        <v>38.984000000000002</v>
      </c>
      <c r="P937" s="5">
        <f t="shared" si="70"/>
        <v>0.61310878470641783</v>
      </c>
      <c r="Q937" s="5">
        <v>0.08</v>
      </c>
      <c r="R937" s="6">
        <f t="shared" si="71"/>
        <v>42.102720000000005</v>
      </c>
      <c r="S937" s="7">
        <v>46</v>
      </c>
      <c r="T937" s="8">
        <f t="shared" si="72"/>
        <v>1936.7251200000003</v>
      </c>
      <c r="U937" s="5">
        <v>0.02</v>
      </c>
      <c r="V937" s="9">
        <f t="shared" si="73"/>
        <v>38.734502400000004</v>
      </c>
      <c r="W937" s="4">
        <v>4.97</v>
      </c>
      <c r="X937" s="4">
        <f t="shared" si="74"/>
        <v>1902.9606176000002</v>
      </c>
      <c r="Y937" s="58"/>
      <c r="AA937" t="b">
        <f>AND('Sales Filter'!H937= "BOBBY CHAVEZ", YEAR('Sales Filter'!B937 ) = 2015)</f>
        <v>0</v>
      </c>
    </row>
    <row r="938" spans="1:27" ht="14.5">
      <c r="A938" s="2" t="s">
        <v>1996</v>
      </c>
      <c r="B938" s="3">
        <v>42639</v>
      </c>
      <c r="C938" s="2" t="s">
        <v>344</v>
      </c>
      <c r="D938" s="2" t="s">
        <v>345</v>
      </c>
      <c r="E938" s="2" t="s">
        <v>27</v>
      </c>
      <c r="F938" s="2" t="s">
        <v>27</v>
      </c>
      <c r="G938" s="2" t="s">
        <v>40</v>
      </c>
      <c r="H938" s="2" t="s">
        <v>89</v>
      </c>
      <c r="I938" s="2" t="s">
        <v>117</v>
      </c>
      <c r="J938" s="2" t="s">
        <v>35</v>
      </c>
      <c r="K938" s="2" t="s">
        <v>54</v>
      </c>
      <c r="L938" s="2" t="s">
        <v>33</v>
      </c>
      <c r="M938" s="3">
        <v>42648</v>
      </c>
      <c r="N938" s="4">
        <v>21.812999999999999</v>
      </c>
      <c r="O938" s="4">
        <v>34.078000000000003</v>
      </c>
      <c r="P938" s="5">
        <f t="shared" si="70"/>
        <v>0.56227937468482114</v>
      </c>
      <c r="Q938" s="5">
        <v>0.08</v>
      </c>
      <c r="R938" s="6">
        <f t="shared" si="71"/>
        <v>36.804240000000007</v>
      </c>
      <c r="S938" s="7">
        <v>32</v>
      </c>
      <c r="T938" s="8">
        <f t="shared" si="72"/>
        <v>1177.7356800000002</v>
      </c>
      <c r="U938" s="5">
        <v>0.04</v>
      </c>
      <c r="V938" s="9">
        <f t="shared" si="73"/>
        <v>47.109427200000013</v>
      </c>
      <c r="W938" s="4">
        <v>19.560000000000002</v>
      </c>
      <c r="X938" s="4">
        <f t="shared" si="74"/>
        <v>1150.1862528000001</v>
      </c>
      <c r="Y938" s="58"/>
      <c r="AA938" t="b">
        <f>AND('Sales Filter'!H938= "BOBBY CHAVEZ", YEAR('Sales Filter'!B938 ) = 2015)</f>
        <v>0</v>
      </c>
    </row>
    <row r="939" spans="1:27" ht="14.5">
      <c r="A939" s="2" t="s">
        <v>1997</v>
      </c>
      <c r="B939" s="3">
        <v>42641</v>
      </c>
      <c r="C939" s="2" t="s">
        <v>313</v>
      </c>
      <c r="D939" s="2" t="s">
        <v>314</v>
      </c>
      <c r="E939" s="2" t="s">
        <v>48</v>
      </c>
      <c r="F939" s="2" t="s">
        <v>49</v>
      </c>
      <c r="G939" s="2" t="s">
        <v>40</v>
      </c>
      <c r="H939" s="2" t="s">
        <v>50</v>
      </c>
      <c r="I939" s="2" t="s">
        <v>117</v>
      </c>
      <c r="J939" s="2" t="s">
        <v>35</v>
      </c>
      <c r="K939" s="2" t="s">
        <v>54</v>
      </c>
      <c r="L939" s="2" t="s">
        <v>33</v>
      </c>
      <c r="M939" s="3">
        <v>42650</v>
      </c>
      <c r="N939" s="4">
        <v>5.0490000000000004</v>
      </c>
      <c r="O939" s="4">
        <v>8.0080000000000009</v>
      </c>
      <c r="P939" s="5">
        <f t="shared" si="70"/>
        <v>0.58605664488017439</v>
      </c>
      <c r="Q939" s="5">
        <v>0.08</v>
      </c>
      <c r="R939" s="6">
        <f t="shared" si="71"/>
        <v>8.6486400000000021</v>
      </c>
      <c r="S939" s="7">
        <v>52</v>
      </c>
      <c r="T939" s="8">
        <f t="shared" si="72"/>
        <v>449.72928000000013</v>
      </c>
      <c r="U939" s="5">
        <v>0.02</v>
      </c>
      <c r="V939" s="9">
        <f t="shared" si="73"/>
        <v>8.9945856000000024</v>
      </c>
      <c r="W939" s="4">
        <v>11.200000000000001</v>
      </c>
      <c r="X939" s="4">
        <f t="shared" si="74"/>
        <v>451.93469440000013</v>
      </c>
      <c r="Y939" s="58"/>
      <c r="AA939" t="b">
        <f>AND('Sales Filter'!H939= "BOBBY CHAVEZ", YEAR('Sales Filter'!B939 ) = 2015)</f>
        <v>0</v>
      </c>
    </row>
    <row r="940" spans="1:27" ht="14.5">
      <c r="A940" s="2" t="s">
        <v>1998</v>
      </c>
      <c r="B940" s="3">
        <v>42642</v>
      </c>
      <c r="C940" s="2" t="s">
        <v>727</v>
      </c>
      <c r="D940" s="2" t="s">
        <v>728</v>
      </c>
      <c r="E940" s="2" t="s">
        <v>27</v>
      </c>
      <c r="F940" s="2" t="s">
        <v>27</v>
      </c>
      <c r="G940" s="2" t="s">
        <v>40</v>
      </c>
      <c r="H940" s="2" t="s">
        <v>233</v>
      </c>
      <c r="I940" s="2" t="s">
        <v>30</v>
      </c>
      <c r="J940" s="2" t="s">
        <v>35</v>
      </c>
      <c r="K940" s="2" t="s">
        <v>54</v>
      </c>
      <c r="L940" s="2" t="s">
        <v>33</v>
      </c>
      <c r="M940" s="3">
        <v>42650</v>
      </c>
      <c r="N940" s="4">
        <v>21.812999999999999</v>
      </c>
      <c r="O940" s="4">
        <v>34.078000000000003</v>
      </c>
      <c r="P940" s="5">
        <f t="shared" si="70"/>
        <v>0.56227937468482114</v>
      </c>
      <c r="Q940" s="5">
        <v>0.08</v>
      </c>
      <c r="R940" s="6">
        <f t="shared" si="71"/>
        <v>36.804240000000007</v>
      </c>
      <c r="S940" s="7">
        <v>39</v>
      </c>
      <c r="T940" s="8">
        <f t="shared" si="72"/>
        <v>1435.3653600000002</v>
      </c>
      <c r="U940" s="5">
        <v>0.02</v>
      </c>
      <c r="V940" s="9">
        <f t="shared" si="73"/>
        <v>28.707307200000006</v>
      </c>
      <c r="W940" s="4">
        <v>19.560000000000002</v>
      </c>
      <c r="X940" s="4">
        <f t="shared" si="74"/>
        <v>1426.2180528000001</v>
      </c>
      <c r="Y940" s="58"/>
      <c r="AA940" t="b">
        <f>AND('Sales Filter'!H940= "BOBBY CHAVEZ", YEAR('Sales Filter'!B940 ) = 2015)</f>
        <v>0</v>
      </c>
    </row>
    <row r="941" spans="1:27" ht="14.5">
      <c r="A941" s="2" t="s">
        <v>1999</v>
      </c>
      <c r="B941" s="3">
        <v>42642</v>
      </c>
      <c r="C941" s="2" t="s">
        <v>2000</v>
      </c>
      <c r="D941" s="2" t="s">
        <v>2001</v>
      </c>
      <c r="E941" s="2" t="s">
        <v>27</v>
      </c>
      <c r="F941" s="2" t="s">
        <v>27</v>
      </c>
      <c r="G941" s="2" t="s">
        <v>79</v>
      </c>
      <c r="H941" s="2" t="s">
        <v>233</v>
      </c>
      <c r="I941" s="2" t="s">
        <v>30</v>
      </c>
      <c r="J941" s="2" t="s">
        <v>35</v>
      </c>
      <c r="K941" s="2" t="s">
        <v>36</v>
      </c>
      <c r="L941" s="2" t="s">
        <v>33</v>
      </c>
      <c r="M941" s="3">
        <v>42650</v>
      </c>
      <c r="N941" s="4">
        <v>1.4300000000000002</v>
      </c>
      <c r="O941" s="4">
        <v>3.1680000000000001</v>
      </c>
      <c r="P941" s="5">
        <f t="shared" si="70"/>
        <v>1.2153846153846153</v>
      </c>
      <c r="Q941" s="5">
        <v>0.08</v>
      </c>
      <c r="R941" s="6">
        <f t="shared" si="71"/>
        <v>3.4214400000000005</v>
      </c>
      <c r="S941" s="7">
        <v>48</v>
      </c>
      <c r="T941" s="8">
        <f t="shared" si="72"/>
        <v>164.22912000000002</v>
      </c>
      <c r="U941" s="5">
        <v>6.0000000000000005E-2</v>
      </c>
      <c r="V941" s="9">
        <f t="shared" si="73"/>
        <v>9.8537472000000026</v>
      </c>
      <c r="W941" s="4">
        <v>1.06</v>
      </c>
      <c r="X941" s="4">
        <f t="shared" si="74"/>
        <v>155.43537280000001</v>
      </c>
      <c r="Y941" s="58"/>
      <c r="AA941" t="b">
        <f>AND('Sales Filter'!H941= "BOBBY CHAVEZ", YEAR('Sales Filter'!B941 ) = 2015)</f>
        <v>0</v>
      </c>
    </row>
    <row r="942" spans="1:27" ht="14.5">
      <c r="A942" s="2" t="s">
        <v>2002</v>
      </c>
      <c r="B942" s="3">
        <v>42647</v>
      </c>
      <c r="C942" s="2" t="s">
        <v>270</v>
      </c>
      <c r="D942" s="2" t="s">
        <v>271</v>
      </c>
      <c r="E942" s="2" t="s">
        <v>27</v>
      </c>
      <c r="F942" s="2" t="s">
        <v>27</v>
      </c>
      <c r="G942" s="2" t="s">
        <v>28</v>
      </c>
      <c r="H942" s="2" t="s">
        <v>103</v>
      </c>
      <c r="I942" s="2" t="s">
        <v>117</v>
      </c>
      <c r="J942" s="2" t="s">
        <v>35</v>
      </c>
      <c r="K942" s="2" t="s">
        <v>54</v>
      </c>
      <c r="L942" s="2" t="s">
        <v>33</v>
      </c>
      <c r="M942" s="3">
        <v>42656</v>
      </c>
      <c r="N942" s="4">
        <v>3.8720000000000003</v>
      </c>
      <c r="O942" s="4">
        <v>6.2480000000000002</v>
      </c>
      <c r="P942" s="5">
        <f t="shared" si="70"/>
        <v>0.61363636363636354</v>
      </c>
      <c r="Q942" s="5">
        <v>0.08</v>
      </c>
      <c r="R942" s="6">
        <f t="shared" si="71"/>
        <v>6.7478400000000009</v>
      </c>
      <c r="S942" s="7">
        <v>25</v>
      </c>
      <c r="T942" s="8">
        <f t="shared" si="72"/>
        <v>168.69600000000003</v>
      </c>
      <c r="U942" s="5">
        <v>0.03</v>
      </c>
      <c r="V942" s="9">
        <f t="shared" si="73"/>
        <v>5.0608800000000009</v>
      </c>
      <c r="W942" s="4">
        <v>1.44</v>
      </c>
      <c r="X942" s="4">
        <f t="shared" si="74"/>
        <v>165.07512000000003</v>
      </c>
      <c r="Y942" s="58"/>
      <c r="AA942" t="b">
        <f>AND('Sales Filter'!H942= "BOBBY CHAVEZ", YEAR('Sales Filter'!B942 ) = 2015)</f>
        <v>0</v>
      </c>
    </row>
    <row r="943" spans="1:27" ht="14.5">
      <c r="A943" s="2" t="s">
        <v>2003</v>
      </c>
      <c r="B943" s="3">
        <v>42649</v>
      </c>
      <c r="C943" s="2" t="s">
        <v>73</v>
      </c>
      <c r="D943" s="2" t="s">
        <v>74</v>
      </c>
      <c r="E943" s="2" t="s">
        <v>27</v>
      </c>
      <c r="F943" s="2" t="s">
        <v>27</v>
      </c>
      <c r="G943" s="2" t="s">
        <v>28</v>
      </c>
      <c r="H943" s="2" t="s">
        <v>29</v>
      </c>
      <c r="I943" s="2" t="s">
        <v>117</v>
      </c>
      <c r="J943" s="2" t="s">
        <v>35</v>
      </c>
      <c r="K943" s="2" t="s">
        <v>54</v>
      </c>
      <c r="L943" s="2" t="s">
        <v>33</v>
      </c>
      <c r="M943" s="3">
        <v>42656</v>
      </c>
      <c r="N943" s="4">
        <v>12.144</v>
      </c>
      <c r="O943" s="4">
        <v>18.678000000000001</v>
      </c>
      <c r="P943" s="5">
        <f t="shared" si="70"/>
        <v>0.53804347826086962</v>
      </c>
      <c r="Q943" s="5">
        <v>0.08</v>
      </c>
      <c r="R943" s="6">
        <f t="shared" si="71"/>
        <v>20.172240000000002</v>
      </c>
      <c r="S943" s="7">
        <v>45</v>
      </c>
      <c r="T943" s="8">
        <f t="shared" si="72"/>
        <v>907.75080000000014</v>
      </c>
      <c r="U943" s="5">
        <v>9.9999999999999992E-2</v>
      </c>
      <c r="V943" s="9">
        <f t="shared" si="73"/>
        <v>90.775080000000003</v>
      </c>
      <c r="W943" s="4">
        <v>12.440000000000001</v>
      </c>
      <c r="X943" s="4">
        <f t="shared" si="74"/>
        <v>829.41572000000019</v>
      </c>
      <c r="Y943" s="58"/>
      <c r="AA943" t="b">
        <f>AND('Sales Filter'!H943= "BOBBY CHAVEZ", YEAR('Sales Filter'!B943 ) = 2015)</f>
        <v>0</v>
      </c>
    </row>
    <row r="944" spans="1:27" ht="14.5">
      <c r="A944" s="2" t="s">
        <v>2004</v>
      </c>
      <c r="B944" s="3">
        <v>42652</v>
      </c>
      <c r="C944" s="2" t="s">
        <v>546</v>
      </c>
      <c r="D944" s="2" t="s">
        <v>547</v>
      </c>
      <c r="E944" s="2" t="s">
        <v>48</v>
      </c>
      <c r="F944" s="2" t="s">
        <v>49</v>
      </c>
      <c r="G944" s="2" t="s">
        <v>40</v>
      </c>
      <c r="H944" s="2" t="s">
        <v>70</v>
      </c>
      <c r="I944" s="2" t="s">
        <v>42</v>
      </c>
      <c r="J944" s="2" t="s">
        <v>35</v>
      </c>
      <c r="K944" s="2" t="s">
        <v>36</v>
      </c>
      <c r="L944" s="2" t="s">
        <v>33</v>
      </c>
      <c r="M944" s="3">
        <v>42663</v>
      </c>
      <c r="N944" s="4">
        <v>2.5410000000000004</v>
      </c>
      <c r="O944" s="4">
        <v>4.1580000000000004</v>
      </c>
      <c r="P944" s="5">
        <f t="shared" si="70"/>
        <v>0.63636363636363624</v>
      </c>
      <c r="Q944" s="5">
        <v>0.08</v>
      </c>
      <c r="R944" s="6">
        <f t="shared" si="71"/>
        <v>4.4906400000000009</v>
      </c>
      <c r="S944" s="7">
        <v>24</v>
      </c>
      <c r="T944" s="8">
        <f t="shared" si="72"/>
        <v>107.77536000000002</v>
      </c>
      <c r="U944" s="5">
        <v>0.11</v>
      </c>
      <c r="V944" s="9">
        <f t="shared" si="73"/>
        <v>11.855289600000003</v>
      </c>
      <c r="W944" s="4">
        <v>0.76</v>
      </c>
      <c r="X944" s="4">
        <f t="shared" si="74"/>
        <v>96.68007040000002</v>
      </c>
      <c r="Y944" s="58"/>
      <c r="AA944" t="b">
        <f>AND('Sales Filter'!H944= "BOBBY CHAVEZ", YEAR('Sales Filter'!B944 ) = 2015)</f>
        <v>0</v>
      </c>
    </row>
    <row r="945" spans="1:27" ht="14.5">
      <c r="A945" s="2" t="s">
        <v>2005</v>
      </c>
      <c r="B945" s="3">
        <v>42653</v>
      </c>
      <c r="C945" s="2" t="s">
        <v>1935</v>
      </c>
      <c r="D945" s="2" t="s">
        <v>1936</v>
      </c>
      <c r="E945" s="2" t="s">
        <v>48</v>
      </c>
      <c r="F945" s="2" t="s">
        <v>49</v>
      </c>
      <c r="G945" s="2" t="s">
        <v>79</v>
      </c>
      <c r="H945" s="2" t="s">
        <v>50</v>
      </c>
      <c r="I945" s="2" t="s">
        <v>51</v>
      </c>
      <c r="J945" s="2" t="s">
        <v>35</v>
      </c>
      <c r="K945" s="2" t="s">
        <v>54</v>
      </c>
      <c r="L945" s="2" t="s">
        <v>33</v>
      </c>
      <c r="M945" s="3">
        <v>42662</v>
      </c>
      <c r="N945" s="4">
        <v>59.719000000000001</v>
      </c>
      <c r="O945" s="4">
        <v>99.528000000000006</v>
      </c>
      <c r="P945" s="5">
        <f t="shared" si="70"/>
        <v>0.66660526800515751</v>
      </c>
      <c r="Q945" s="5">
        <v>0.08</v>
      </c>
      <c r="R945" s="6">
        <f t="shared" si="71"/>
        <v>107.49024000000001</v>
      </c>
      <c r="S945" s="7">
        <v>27</v>
      </c>
      <c r="T945" s="8">
        <f t="shared" si="72"/>
        <v>2902.2364800000005</v>
      </c>
      <c r="U945" s="5">
        <v>0.03</v>
      </c>
      <c r="V945" s="9">
        <f t="shared" si="73"/>
        <v>87.067094400000016</v>
      </c>
      <c r="W945" s="4">
        <v>20.04</v>
      </c>
      <c r="X945" s="4">
        <f t="shared" si="74"/>
        <v>2835.2093856000006</v>
      </c>
      <c r="Y945" s="58"/>
      <c r="AA945" t="b">
        <f>AND('Sales Filter'!H945= "BOBBY CHAVEZ", YEAR('Sales Filter'!B945 ) = 2015)</f>
        <v>0</v>
      </c>
    </row>
    <row r="946" spans="1:27" ht="14.5">
      <c r="A946" s="2" t="s">
        <v>2006</v>
      </c>
      <c r="B946" s="3">
        <v>42654</v>
      </c>
      <c r="C946" s="2" t="s">
        <v>1630</v>
      </c>
      <c r="D946" s="2" t="s">
        <v>1631</v>
      </c>
      <c r="E946" s="2" t="s">
        <v>27</v>
      </c>
      <c r="F946" s="2" t="s">
        <v>27</v>
      </c>
      <c r="G946" s="2" t="s">
        <v>28</v>
      </c>
      <c r="H946" s="2" t="s">
        <v>242</v>
      </c>
      <c r="I946" s="2" t="s">
        <v>42</v>
      </c>
      <c r="J946" s="2" t="s">
        <v>35</v>
      </c>
      <c r="K946" s="2" t="s">
        <v>54</v>
      </c>
      <c r="L946" s="2" t="s">
        <v>33</v>
      </c>
      <c r="M946" s="3">
        <v>42666</v>
      </c>
      <c r="N946" s="4">
        <v>18.535000000000004</v>
      </c>
      <c r="O946" s="4">
        <v>29.898000000000003</v>
      </c>
      <c r="P946" s="5">
        <f t="shared" si="70"/>
        <v>0.61305637982195826</v>
      </c>
      <c r="Q946" s="5">
        <v>0.08</v>
      </c>
      <c r="R946" s="6">
        <f t="shared" si="71"/>
        <v>32.289840000000005</v>
      </c>
      <c r="S946" s="7">
        <v>40</v>
      </c>
      <c r="T946" s="8">
        <f t="shared" si="72"/>
        <v>1291.5936000000002</v>
      </c>
      <c r="U946" s="5">
        <v>0.02</v>
      </c>
      <c r="V946" s="9">
        <f t="shared" si="73"/>
        <v>25.831872000000004</v>
      </c>
      <c r="W946" s="4">
        <v>8.2800000000000011</v>
      </c>
      <c r="X946" s="4">
        <f t="shared" si="74"/>
        <v>1274.0417280000001</v>
      </c>
      <c r="Y946" s="58"/>
      <c r="AA946" t="b">
        <f>AND('Sales Filter'!H946= "BOBBY CHAVEZ", YEAR('Sales Filter'!B946 ) = 2015)</f>
        <v>0</v>
      </c>
    </row>
    <row r="947" spans="1:27" ht="14.5">
      <c r="A947" s="2" t="s">
        <v>2007</v>
      </c>
      <c r="B947" s="3">
        <v>42655</v>
      </c>
      <c r="C947" s="2" t="s">
        <v>569</v>
      </c>
      <c r="D947" s="2" t="s">
        <v>570</v>
      </c>
      <c r="E947" s="2" t="s">
        <v>27</v>
      </c>
      <c r="F947" s="2" t="s">
        <v>27</v>
      </c>
      <c r="G947" s="2" t="s">
        <v>40</v>
      </c>
      <c r="H947" s="2" t="s">
        <v>29</v>
      </c>
      <c r="I947" s="2" t="s">
        <v>30</v>
      </c>
      <c r="J947" s="2" t="s">
        <v>31</v>
      </c>
      <c r="K947" s="2" t="s">
        <v>54</v>
      </c>
      <c r="L947" s="2" t="s">
        <v>33</v>
      </c>
      <c r="M947" s="3">
        <v>42665</v>
      </c>
      <c r="N947" s="4">
        <v>7.0289999999999999</v>
      </c>
      <c r="O947" s="4">
        <v>21.978000000000002</v>
      </c>
      <c r="P947" s="5">
        <f t="shared" si="70"/>
        <v>2.126760563380282</v>
      </c>
      <c r="Q947" s="5">
        <v>0.08</v>
      </c>
      <c r="R947" s="6">
        <f t="shared" si="71"/>
        <v>23.736240000000002</v>
      </c>
      <c r="S947" s="7">
        <v>11</v>
      </c>
      <c r="T947" s="8">
        <f t="shared" si="72"/>
        <v>261.09864000000005</v>
      </c>
      <c r="U947" s="5">
        <v>6.9999999999999993E-2</v>
      </c>
      <c r="V947" s="9">
        <f t="shared" si="73"/>
        <v>18.276904800000001</v>
      </c>
      <c r="W947" s="4">
        <v>4.05</v>
      </c>
      <c r="X947" s="4">
        <f t="shared" si="74"/>
        <v>246.87173520000005</v>
      </c>
      <c r="Y947" s="58"/>
      <c r="AA947" t="b">
        <f>AND('Sales Filter'!H947= "BOBBY CHAVEZ", YEAR('Sales Filter'!B947 ) = 2015)</f>
        <v>0</v>
      </c>
    </row>
    <row r="948" spans="1:27" ht="14.5">
      <c r="A948" s="2" t="s">
        <v>2008</v>
      </c>
      <c r="B948" s="3">
        <v>42656</v>
      </c>
      <c r="C948" s="2" t="s">
        <v>1168</v>
      </c>
      <c r="D948" s="2" t="s">
        <v>1169</v>
      </c>
      <c r="E948" s="2" t="s">
        <v>48</v>
      </c>
      <c r="F948" s="2" t="s">
        <v>49</v>
      </c>
      <c r="G948" s="2" t="s">
        <v>28</v>
      </c>
      <c r="H948" s="2" t="s">
        <v>70</v>
      </c>
      <c r="I948" s="2" t="s">
        <v>51</v>
      </c>
      <c r="J948" s="2" t="s">
        <v>196</v>
      </c>
      <c r="K948" s="2" t="s">
        <v>94</v>
      </c>
      <c r="L948" s="2" t="s">
        <v>33</v>
      </c>
      <c r="M948" s="3">
        <v>42663</v>
      </c>
      <c r="N948" s="4">
        <v>61.776000000000003</v>
      </c>
      <c r="O948" s="4">
        <v>150.678</v>
      </c>
      <c r="P948" s="5">
        <f t="shared" si="70"/>
        <v>1.4391025641025639</v>
      </c>
      <c r="Q948" s="5">
        <v>0.08</v>
      </c>
      <c r="R948" s="6">
        <f t="shared" si="71"/>
        <v>162.73224000000002</v>
      </c>
      <c r="S948" s="7">
        <v>29</v>
      </c>
      <c r="T948" s="8">
        <f t="shared" si="72"/>
        <v>4719.2349600000007</v>
      </c>
      <c r="U948" s="5">
        <v>9.9999999999999992E-2</v>
      </c>
      <c r="V948" s="9">
        <f t="shared" si="73"/>
        <v>471.92349600000006</v>
      </c>
      <c r="W948" s="4">
        <v>24.54</v>
      </c>
      <c r="X948" s="4">
        <f t="shared" si="74"/>
        <v>4271.8514640000003</v>
      </c>
      <c r="Y948" s="58"/>
      <c r="AA948" t="b">
        <f>AND('Sales Filter'!H948= "BOBBY CHAVEZ", YEAR('Sales Filter'!B948 ) = 2015)</f>
        <v>0</v>
      </c>
    </row>
    <row r="949" spans="1:27" ht="14.5">
      <c r="A949" s="2" t="s">
        <v>2009</v>
      </c>
      <c r="B949" s="3">
        <v>42657</v>
      </c>
      <c r="C949" s="2" t="s">
        <v>1111</v>
      </c>
      <c r="D949" s="2" t="s">
        <v>1112</v>
      </c>
      <c r="E949" s="2" t="s">
        <v>27</v>
      </c>
      <c r="F949" s="2" t="s">
        <v>27</v>
      </c>
      <c r="G949" s="2" t="s">
        <v>40</v>
      </c>
      <c r="H949" s="2" t="s">
        <v>89</v>
      </c>
      <c r="I949" s="2" t="s">
        <v>30</v>
      </c>
      <c r="J949" s="2" t="s">
        <v>35</v>
      </c>
      <c r="K949" s="2" t="s">
        <v>36</v>
      </c>
      <c r="L949" s="2" t="s">
        <v>33</v>
      </c>
      <c r="M949" s="3">
        <v>42666</v>
      </c>
      <c r="N949" s="4">
        <v>1.1990000000000003</v>
      </c>
      <c r="O949" s="4">
        <v>2.8600000000000003</v>
      </c>
      <c r="P949" s="5">
        <f t="shared" si="70"/>
        <v>1.3853211009174309</v>
      </c>
      <c r="Q949" s="5">
        <v>0.08</v>
      </c>
      <c r="R949" s="6">
        <f t="shared" si="71"/>
        <v>3.0888000000000004</v>
      </c>
      <c r="S949" s="7">
        <v>14</v>
      </c>
      <c r="T949" s="8">
        <f t="shared" si="72"/>
        <v>43.243200000000009</v>
      </c>
      <c r="U949" s="5">
        <v>6.0000000000000005E-2</v>
      </c>
      <c r="V949" s="9">
        <f t="shared" si="73"/>
        <v>2.5945920000000009</v>
      </c>
      <c r="W949" s="4">
        <v>2.4499999999999997</v>
      </c>
      <c r="X949" s="4">
        <f t="shared" si="74"/>
        <v>43.098608000000013</v>
      </c>
      <c r="Y949" s="58"/>
      <c r="AA949" t="b">
        <f>AND('Sales Filter'!H949= "BOBBY CHAVEZ", YEAR('Sales Filter'!B949 ) = 2015)</f>
        <v>0</v>
      </c>
    </row>
    <row r="950" spans="1:27" ht="14.5">
      <c r="A950" s="2" t="s">
        <v>2010</v>
      </c>
      <c r="B950" s="3">
        <v>42659</v>
      </c>
      <c r="C950" s="2" t="s">
        <v>1302</v>
      </c>
      <c r="D950" s="2" t="s">
        <v>1303</v>
      </c>
      <c r="E950" s="2" t="s">
        <v>27</v>
      </c>
      <c r="F950" s="2" t="s">
        <v>27</v>
      </c>
      <c r="G950" s="2" t="s">
        <v>79</v>
      </c>
      <c r="H950" s="2" t="s">
        <v>112</v>
      </c>
      <c r="I950" s="2" t="s">
        <v>30</v>
      </c>
      <c r="J950" s="2" t="s">
        <v>196</v>
      </c>
      <c r="K950" s="2" t="s">
        <v>94</v>
      </c>
      <c r="L950" s="2" t="s">
        <v>33</v>
      </c>
      <c r="M950" s="3">
        <v>42669</v>
      </c>
      <c r="N950" s="4">
        <v>61.776000000000003</v>
      </c>
      <c r="O950" s="4">
        <v>150.678</v>
      </c>
      <c r="P950" s="5">
        <f t="shared" si="70"/>
        <v>1.4391025641025639</v>
      </c>
      <c r="Q950" s="5">
        <v>0.08</v>
      </c>
      <c r="R950" s="6">
        <f t="shared" si="71"/>
        <v>162.73224000000002</v>
      </c>
      <c r="S950" s="7">
        <v>23</v>
      </c>
      <c r="T950" s="8">
        <f t="shared" si="72"/>
        <v>3742.8415200000004</v>
      </c>
      <c r="U950" s="5">
        <v>6.0000000000000005E-2</v>
      </c>
      <c r="V950" s="9">
        <f t="shared" si="73"/>
        <v>224.57049120000005</v>
      </c>
      <c r="W950" s="4">
        <v>24.54</v>
      </c>
      <c r="X950" s="4">
        <f t="shared" si="74"/>
        <v>3542.8110288000003</v>
      </c>
      <c r="Y950" s="58"/>
      <c r="AA950" t="b">
        <f>AND('Sales Filter'!H950= "BOBBY CHAVEZ", YEAR('Sales Filter'!B950 ) = 2015)</f>
        <v>0</v>
      </c>
    </row>
    <row r="951" spans="1:27" ht="14.5">
      <c r="A951" s="2" t="s">
        <v>2011</v>
      </c>
      <c r="B951" s="3">
        <v>42660</v>
      </c>
      <c r="C951" s="2" t="s">
        <v>1443</v>
      </c>
      <c r="D951" s="2" t="s">
        <v>1444</v>
      </c>
      <c r="E951" s="2" t="s">
        <v>27</v>
      </c>
      <c r="F951" s="2" t="s">
        <v>27</v>
      </c>
      <c r="G951" s="2" t="s">
        <v>28</v>
      </c>
      <c r="H951" s="2" t="s">
        <v>29</v>
      </c>
      <c r="I951" s="2" t="s">
        <v>60</v>
      </c>
      <c r="J951" s="2" t="s">
        <v>35</v>
      </c>
      <c r="K951" s="2" t="s">
        <v>32</v>
      </c>
      <c r="L951" s="2" t="s">
        <v>33</v>
      </c>
      <c r="M951" s="3">
        <v>42669</v>
      </c>
      <c r="N951" s="4">
        <v>5.7090000000000005</v>
      </c>
      <c r="O951" s="4">
        <v>14.278000000000002</v>
      </c>
      <c r="P951" s="5">
        <f t="shared" si="70"/>
        <v>1.5009633911368019</v>
      </c>
      <c r="Q951" s="5">
        <v>0.08</v>
      </c>
      <c r="R951" s="6">
        <f t="shared" si="71"/>
        <v>15.420240000000003</v>
      </c>
      <c r="S951" s="7">
        <v>51</v>
      </c>
      <c r="T951" s="8">
        <f t="shared" si="72"/>
        <v>786.43224000000021</v>
      </c>
      <c r="U951" s="5">
        <v>9.9999999999999992E-2</v>
      </c>
      <c r="V951" s="9">
        <f t="shared" si="73"/>
        <v>78.643224000000018</v>
      </c>
      <c r="W951" s="4">
        <v>3.19</v>
      </c>
      <c r="X951" s="4">
        <f t="shared" si="74"/>
        <v>710.97901600000023</v>
      </c>
      <c r="Y951" s="58"/>
      <c r="AA951" t="b">
        <f>AND('Sales Filter'!H951= "BOBBY CHAVEZ", YEAR('Sales Filter'!B951 ) = 2015)</f>
        <v>0</v>
      </c>
    </row>
    <row r="952" spans="1:27" ht="14.5">
      <c r="A952" s="2" t="s">
        <v>2012</v>
      </c>
      <c r="B952" s="3">
        <v>42661</v>
      </c>
      <c r="C952" s="2" t="s">
        <v>210</v>
      </c>
      <c r="D952" s="2" t="s">
        <v>211</v>
      </c>
      <c r="E952" s="2" t="s">
        <v>27</v>
      </c>
      <c r="F952" s="2" t="s">
        <v>27</v>
      </c>
      <c r="G952" s="2" t="s">
        <v>79</v>
      </c>
      <c r="H952" s="2" t="s">
        <v>41</v>
      </c>
      <c r="I952" s="2" t="s">
        <v>51</v>
      </c>
      <c r="J952" s="2" t="s">
        <v>35</v>
      </c>
      <c r="K952" s="2" t="s">
        <v>54</v>
      </c>
      <c r="L952" s="2" t="s">
        <v>33</v>
      </c>
      <c r="M952" s="3">
        <v>42668</v>
      </c>
      <c r="N952" s="4">
        <v>2.4859999999999998</v>
      </c>
      <c r="O952" s="4">
        <v>3.9380000000000006</v>
      </c>
      <c r="P952" s="5">
        <f t="shared" si="70"/>
        <v>0.58407079646017734</v>
      </c>
      <c r="Q952" s="5">
        <v>0.08</v>
      </c>
      <c r="R952" s="6">
        <f t="shared" si="71"/>
        <v>4.2530400000000013</v>
      </c>
      <c r="S952" s="7">
        <v>36</v>
      </c>
      <c r="T952" s="8">
        <f t="shared" si="72"/>
        <v>153.10944000000003</v>
      </c>
      <c r="U952" s="5">
        <v>0.08</v>
      </c>
      <c r="V952" s="9">
        <f t="shared" si="73"/>
        <v>12.248755200000003</v>
      </c>
      <c r="W952" s="4">
        <v>5.52</v>
      </c>
      <c r="X952" s="4">
        <f t="shared" si="74"/>
        <v>146.38068480000004</v>
      </c>
      <c r="Y952" s="58"/>
      <c r="AA952" t="b">
        <f>AND('Sales Filter'!H952= "BOBBY CHAVEZ", YEAR('Sales Filter'!B952 ) = 2015)</f>
        <v>0</v>
      </c>
    </row>
    <row r="953" spans="1:27" ht="14.5">
      <c r="A953" s="2" t="s">
        <v>2013</v>
      </c>
      <c r="B953" s="3">
        <v>42663</v>
      </c>
      <c r="C953" s="2" t="s">
        <v>134</v>
      </c>
      <c r="D953" s="2" t="s">
        <v>135</v>
      </c>
      <c r="E953" s="2" t="s">
        <v>27</v>
      </c>
      <c r="F953" s="2" t="s">
        <v>27</v>
      </c>
      <c r="G953" s="2" t="s">
        <v>40</v>
      </c>
      <c r="H953" s="2" t="s">
        <v>84</v>
      </c>
      <c r="I953" s="2" t="s">
        <v>51</v>
      </c>
      <c r="J953" s="2" t="s">
        <v>35</v>
      </c>
      <c r="K953" s="2" t="s">
        <v>54</v>
      </c>
      <c r="L953" s="2" t="s">
        <v>33</v>
      </c>
      <c r="M953" s="3">
        <v>42672</v>
      </c>
      <c r="N953" s="4">
        <v>1.7490000000000003</v>
      </c>
      <c r="O953" s="4">
        <v>2.871</v>
      </c>
      <c r="P953" s="5">
        <f t="shared" si="70"/>
        <v>0.64150943396226379</v>
      </c>
      <c r="Q953" s="5">
        <v>0.08</v>
      </c>
      <c r="R953" s="6">
        <f t="shared" si="71"/>
        <v>3.1006800000000001</v>
      </c>
      <c r="S953" s="7">
        <v>46</v>
      </c>
      <c r="T953" s="8">
        <f t="shared" si="72"/>
        <v>142.63128</v>
      </c>
      <c r="U953" s="5">
        <v>0.08</v>
      </c>
      <c r="V953" s="9">
        <f t="shared" si="73"/>
        <v>11.4105024</v>
      </c>
      <c r="W953" s="4">
        <v>0.55000000000000004</v>
      </c>
      <c r="X953" s="4">
        <f t="shared" si="74"/>
        <v>131.7707776</v>
      </c>
      <c r="Y953" s="58"/>
      <c r="AA953" t="b">
        <f>AND('Sales Filter'!H953= "BOBBY CHAVEZ", YEAR('Sales Filter'!B953 ) = 2015)</f>
        <v>0</v>
      </c>
    </row>
    <row r="954" spans="1:27" ht="14.5">
      <c r="A954" s="2" t="s">
        <v>2014</v>
      </c>
      <c r="B954" s="3">
        <v>42664</v>
      </c>
      <c r="C954" s="2" t="s">
        <v>1366</v>
      </c>
      <c r="D954" s="2" t="s">
        <v>1367</v>
      </c>
      <c r="E954" s="2" t="s">
        <v>27</v>
      </c>
      <c r="F954" s="2" t="s">
        <v>27</v>
      </c>
      <c r="G954" s="2" t="s">
        <v>58</v>
      </c>
      <c r="H954" s="2" t="s">
        <v>89</v>
      </c>
      <c r="I954" s="2" t="s">
        <v>60</v>
      </c>
      <c r="J954" s="2" t="s">
        <v>31</v>
      </c>
      <c r="K954" s="2" t="s">
        <v>52</v>
      </c>
      <c r="L954" s="2" t="s">
        <v>33</v>
      </c>
      <c r="M954" s="3">
        <v>42673</v>
      </c>
      <c r="N954" s="4">
        <v>9.7020000000000017</v>
      </c>
      <c r="O954" s="4">
        <v>23.088999999999999</v>
      </c>
      <c r="P954" s="5">
        <f t="shared" si="70"/>
        <v>1.3798185941043077</v>
      </c>
      <c r="Q954" s="5">
        <v>0.08</v>
      </c>
      <c r="R954" s="6">
        <f t="shared" si="71"/>
        <v>24.936119999999999</v>
      </c>
      <c r="S954" s="7">
        <v>19</v>
      </c>
      <c r="T954" s="8">
        <f t="shared" si="72"/>
        <v>473.78627999999998</v>
      </c>
      <c r="U954" s="5">
        <v>0.01</v>
      </c>
      <c r="V954" s="9">
        <f t="shared" si="73"/>
        <v>4.7378628000000003</v>
      </c>
      <c r="W954" s="4">
        <v>4.8599999999999994</v>
      </c>
      <c r="X954" s="4">
        <f t="shared" si="74"/>
        <v>473.90841719999997</v>
      </c>
      <c r="Y954" s="58"/>
      <c r="AA954" t="b">
        <f>AND('Sales Filter'!H954= "BOBBY CHAVEZ", YEAR('Sales Filter'!B954 ) = 2015)</f>
        <v>0</v>
      </c>
    </row>
    <row r="955" spans="1:27" ht="14.5">
      <c r="A955" s="2" t="s">
        <v>2015</v>
      </c>
      <c r="B955" s="3">
        <v>42664</v>
      </c>
      <c r="C955" s="2" t="s">
        <v>276</v>
      </c>
      <c r="D955" s="2" t="s">
        <v>277</v>
      </c>
      <c r="E955" s="2" t="s">
        <v>48</v>
      </c>
      <c r="F955" s="2" t="s">
        <v>49</v>
      </c>
      <c r="G955" s="2" t="s">
        <v>28</v>
      </c>
      <c r="H955" s="2" t="s">
        <v>70</v>
      </c>
      <c r="I955" s="2" t="s">
        <v>42</v>
      </c>
      <c r="J955" s="2" t="s">
        <v>196</v>
      </c>
      <c r="K955" s="2" t="s">
        <v>94</v>
      </c>
      <c r="L955" s="2" t="s">
        <v>33</v>
      </c>
      <c r="M955" s="3">
        <v>42678</v>
      </c>
      <c r="N955" s="4">
        <v>61.776000000000003</v>
      </c>
      <c r="O955" s="4">
        <v>150.678</v>
      </c>
      <c r="P955" s="5">
        <f t="shared" si="70"/>
        <v>1.4391025641025639</v>
      </c>
      <c r="Q955" s="5">
        <v>0.08</v>
      </c>
      <c r="R955" s="6">
        <f t="shared" si="71"/>
        <v>162.73224000000002</v>
      </c>
      <c r="S955" s="7">
        <v>5</v>
      </c>
      <c r="T955" s="8">
        <f t="shared" si="72"/>
        <v>813.66120000000012</v>
      </c>
      <c r="U955" s="5">
        <v>0.11</v>
      </c>
      <c r="V955" s="9">
        <f t="shared" si="73"/>
        <v>89.502732000000009</v>
      </c>
      <c r="W955" s="4">
        <v>24.54</v>
      </c>
      <c r="X955" s="4">
        <f t="shared" si="74"/>
        <v>748.69846800000005</v>
      </c>
      <c r="Y955" s="58"/>
      <c r="AA955" t="b">
        <f>AND('Sales Filter'!H955= "BOBBY CHAVEZ", YEAR('Sales Filter'!B955 ) = 2015)</f>
        <v>0</v>
      </c>
    </row>
    <row r="956" spans="1:27" ht="14.5">
      <c r="A956" s="2" t="s">
        <v>2016</v>
      </c>
      <c r="B956" s="3">
        <v>42664</v>
      </c>
      <c r="C956" s="2" t="s">
        <v>917</v>
      </c>
      <c r="D956" s="2" t="s">
        <v>918</v>
      </c>
      <c r="E956" s="2" t="s">
        <v>27</v>
      </c>
      <c r="F956" s="2" t="s">
        <v>27</v>
      </c>
      <c r="G956" s="2" t="s">
        <v>58</v>
      </c>
      <c r="H956" s="2" t="s">
        <v>84</v>
      </c>
      <c r="I956" s="2" t="s">
        <v>30</v>
      </c>
      <c r="J956" s="2" t="s">
        <v>35</v>
      </c>
      <c r="K956" s="2" t="s">
        <v>54</v>
      </c>
      <c r="L956" s="2" t="s">
        <v>33</v>
      </c>
      <c r="M956" s="3">
        <v>42673</v>
      </c>
      <c r="N956" s="4">
        <v>2.0240000000000005</v>
      </c>
      <c r="O956" s="4">
        <v>3.1680000000000001</v>
      </c>
      <c r="P956" s="5">
        <f t="shared" si="70"/>
        <v>0.56521739130434756</v>
      </c>
      <c r="Q956" s="5">
        <v>0.08</v>
      </c>
      <c r="R956" s="6">
        <f t="shared" si="71"/>
        <v>3.4214400000000005</v>
      </c>
      <c r="S956" s="7">
        <v>34</v>
      </c>
      <c r="T956" s="8">
        <f t="shared" si="72"/>
        <v>116.32896000000002</v>
      </c>
      <c r="U956" s="5">
        <v>0.02</v>
      </c>
      <c r="V956" s="9">
        <f t="shared" si="73"/>
        <v>2.3265792000000007</v>
      </c>
      <c r="W956" s="4">
        <v>1.54</v>
      </c>
      <c r="X956" s="4">
        <f t="shared" si="74"/>
        <v>115.54238080000003</v>
      </c>
      <c r="Y956" s="58"/>
      <c r="AA956" t="b">
        <f>AND('Sales Filter'!H956= "BOBBY CHAVEZ", YEAR('Sales Filter'!B956 ) = 2015)</f>
        <v>0</v>
      </c>
    </row>
    <row r="957" spans="1:27" ht="14.5">
      <c r="A957" s="2" t="s">
        <v>2017</v>
      </c>
      <c r="B957" s="3">
        <v>42666</v>
      </c>
      <c r="C957" s="2" t="s">
        <v>740</v>
      </c>
      <c r="D957" s="2" t="s">
        <v>741</v>
      </c>
      <c r="E957" s="2" t="s">
        <v>48</v>
      </c>
      <c r="F957" s="2" t="s">
        <v>49</v>
      </c>
      <c r="G957" s="2" t="s">
        <v>28</v>
      </c>
      <c r="H957" s="2" t="s">
        <v>70</v>
      </c>
      <c r="I957" s="2" t="s">
        <v>60</v>
      </c>
      <c r="J957" s="2" t="s">
        <v>35</v>
      </c>
      <c r="K957" s="2" t="s">
        <v>54</v>
      </c>
      <c r="L957" s="2" t="s">
        <v>43</v>
      </c>
      <c r="M957" s="3">
        <v>42675</v>
      </c>
      <c r="N957" s="4">
        <v>1.7490000000000003</v>
      </c>
      <c r="O957" s="4">
        <v>2.871</v>
      </c>
      <c r="P957" s="5">
        <f t="shared" si="70"/>
        <v>0.64150943396226379</v>
      </c>
      <c r="Q957" s="5">
        <v>0.08</v>
      </c>
      <c r="R957" s="6">
        <f t="shared" si="71"/>
        <v>3.1006800000000001</v>
      </c>
      <c r="S957" s="7">
        <v>27</v>
      </c>
      <c r="T957" s="8">
        <f t="shared" si="72"/>
        <v>83.718360000000004</v>
      </c>
      <c r="U957" s="5">
        <v>0.05</v>
      </c>
      <c r="V957" s="9">
        <f t="shared" si="73"/>
        <v>4.185918</v>
      </c>
      <c r="W957" s="4">
        <v>0.55000000000000004</v>
      </c>
      <c r="X957" s="4">
        <f t="shared" si="74"/>
        <v>80.082442</v>
      </c>
      <c r="Y957" s="58"/>
      <c r="AA957" t="b">
        <f>AND('Sales Filter'!H957= "BOBBY CHAVEZ", YEAR('Sales Filter'!B957 ) = 2015)</f>
        <v>0</v>
      </c>
    </row>
    <row r="958" spans="1:27" ht="14.5">
      <c r="A958" s="2" t="s">
        <v>2018</v>
      </c>
      <c r="B958" s="3">
        <v>42666</v>
      </c>
      <c r="C958" s="2" t="s">
        <v>1177</v>
      </c>
      <c r="D958" s="2" t="s">
        <v>1178</v>
      </c>
      <c r="E958" s="2" t="s">
        <v>27</v>
      </c>
      <c r="F958" s="2" t="s">
        <v>27</v>
      </c>
      <c r="G958" s="2" t="s">
        <v>28</v>
      </c>
      <c r="H958" s="2" t="s">
        <v>41</v>
      </c>
      <c r="I958" s="2" t="s">
        <v>117</v>
      </c>
      <c r="J958" s="2" t="s">
        <v>35</v>
      </c>
      <c r="K958" s="2" t="s">
        <v>36</v>
      </c>
      <c r="L958" s="2" t="s">
        <v>33</v>
      </c>
      <c r="M958" s="3">
        <v>42675</v>
      </c>
      <c r="N958" s="4">
        <v>0.9900000000000001</v>
      </c>
      <c r="O958" s="4">
        <v>2.3100000000000005</v>
      </c>
      <c r="P958" s="5">
        <f t="shared" si="70"/>
        <v>1.3333333333333335</v>
      </c>
      <c r="Q958" s="5">
        <v>0.08</v>
      </c>
      <c r="R958" s="6">
        <f t="shared" si="71"/>
        <v>2.4948000000000006</v>
      </c>
      <c r="S958" s="7">
        <v>35</v>
      </c>
      <c r="T958" s="8">
        <f t="shared" si="72"/>
        <v>87.318000000000026</v>
      </c>
      <c r="U958" s="5">
        <v>6.0000000000000005E-2</v>
      </c>
      <c r="V958" s="9">
        <f t="shared" si="73"/>
        <v>5.2390800000000022</v>
      </c>
      <c r="W958" s="4">
        <v>0.75</v>
      </c>
      <c r="X958" s="4">
        <f t="shared" si="74"/>
        <v>82.828920000000025</v>
      </c>
      <c r="Y958" s="58"/>
      <c r="AA958" t="b">
        <f>AND('Sales Filter'!H958= "BOBBY CHAVEZ", YEAR('Sales Filter'!B958 ) = 2015)</f>
        <v>0</v>
      </c>
    </row>
    <row r="959" spans="1:27" ht="14.5">
      <c r="A959" s="2" t="s">
        <v>2019</v>
      </c>
      <c r="B959" s="3">
        <v>42669</v>
      </c>
      <c r="C959" s="2" t="s">
        <v>1075</v>
      </c>
      <c r="D959" s="2" t="s">
        <v>2020</v>
      </c>
      <c r="E959" s="2" t="s">
        <v>48</v>
      </c>
      <c r="F959" s="2" t="s">
        <v>49</v>
      </c>
      <c r="G959" s="2" t="s">
        <v>79</v>
      </c>
      <c r="H959" s="2" t="s">
        <v>50</v>
      </c>
      <c r="I959" s="2" t="s">
        <v>42</v>
      </c>
      <c r="J959" s="2" t="s">
        <v>35</v>
      </c>
      <c r="K959" s="2" t="s">
        <v>54</v>
      </c>
      <c r="L959" s="2" t="s">
        <v>43</v>
      </c>
      <c r="M959" s="3">
        <v>42685</v>
      </c>
      <c r="N959" s="4">
        <v>4.9060000000000006</v>
      </c>
      <c r="O959" s="4">
        <v>11.979000000000001</v>
      </c>
      <c r="P959" s="5">
        <f t="shared" si="70"/>
        <v>1.4417040358744393</v>
      </c>
      <c r="Q959" s="5">
        <v>0.08</v>
      </c>
      <c r="R959" s="6">
        <f t="shared" si="71"/>
        <v>12.937320000000001</v>
      </c>
      <c r="S959" s="7">
        <v>32</v>
      </c>
      <c r="T959" s="8">
        <f t="shared" si="72"/>
        <v>413.99424000000005</v>
      </c>
      <c r="U959" s="5">
        <v>0.09</v>
      </c>
      <c r="V959" s="9">
        <f t="shared" si="73"/>
        <v>37.259481600000001</v>
      </c>
      <c r="W959" s="4">
        <v>4.55</v>
      </c>
      <c r="X959" s="4">
        <f t="shared" si="74"/>
        <v>381.28475840000004</v>
      </c>
      <c r="Y959" s="58"/>
      <c r="AA959" t="b">
        <f>AND('Sales Filter'!H959= "BOBBY CHAVEZ", YEAR('Sales Filter'!B959 ) = 2015)</f>
        <v>0</v>
      </c>
    </row>
    <row r="960" spans="1:27" ht="14.5">
      <c r="A960" s="2" t="s">
        <v>2021</v>
      </c>
      <c r="B960" s="3">
        <v>42669</v>
      </c>
      <c r="C960" s="2" t="s">
        <v>92</v>
      </c>
      <c r="D960" s="2" t="s">
        <v>93</v>
      </c>
      <c r="E960" s="2" t="s">
        <v>48</v>
      </c>
      <c r="F960" s="2" t="s">
        <v>49</v>
      </c>
      <c r="G960" s="2" t="s">
        <v>28</v>
      </c>
      <c r="H960" s="2" t="s">
        <v>70</v>
      </c>
      <c r="I960" s="2" t="s">
        <v>60</v>
      </c>
      <c r="J960" s="2" t="s">
        <v>35</v>
      </c>
      <c r="K960" s="2" t="s">
        <v>54</v>
      </c>
      <c r="L960" s="2" t="s">
        <v>33</v>
      </c>
      <c r="M960" s="3">
        <v>42678</v>
      </c>
      <c r="N960" s="4">
        <v>2.1779999999999999</v>
      </c>
      <c r="O960" s="4">
        <v>3.4650000000000003</v>
      </c>
      <c r="P960" s="5">
        <f t="shared" si="70"/>
        <v>0.59090909090909105</v>
      </c>
      <c r="Q960" s="5">
        <v>0.08</v>
      </c>
      <c r="R960" s="6">
        <f t="shared" si="71"/>
        <v>3.7422000000000004</v>
      </c>
      <c r="S960" s="7">
        <v>26</v>
      </c>
      <c r="T960" s="8">
        <f t="shared" si="72"/>
        <v>97.297200000000004</v>
      </c>
      <c r="U960" s="5">
        <v>0.03</v>
      </c>
      <c r="V960" s="9">
        <f t="shared" si="73"/>
        <v>2.9189159999999998</v>
      </c>
      <c r="W960" s="4">
        <v>0.54</v>
      </c>
      <c r="X960" s="4">
        <f t="shared" si="74"/>
        <v>94.918284000000014</v>
      </c>
      <c r="Y960" s="58"/>
      <c r="AA960" t="b">
        <f>AND('Sales Filter'!H960= "BOBBY CHAVEZ", YEAR('Sales Filter'!B960 ) = 2015)</f>
        <v>0</v>
      </c>
    </row>
    <row r="961" spans="1:27" ht="14.5">
      <c r="A961" s="2" t="s">
        <v>2022</v>
      </c>
      <c r="B961" s="3">
        <v>42670</v>
      </c>
      <c r="C961" s="2" t="s">
        <v>2023</v>
      </c>
      <c r="D961" s="2" t="s">
        <v>2024</v>
      </c>
      <c r="E961" s="2" t="s">
        <v>27</v>
      </c>
      <c r="F961" s="2" t="s">
        <v>27</v>
      </c>
      <c r="G961" s="2" t="s">
        <v>79</v>
      </c>
      <c r="H961" s="2" t="s">
        <v>59</v>
      </c>
      <c r="I961" s="2" t="s">
        <v>60</v>
      </c>
      <c r="J961" s="2" t="s">
        <v>31</v>
      </c>
      <c r="K961" s="2" t="s">
        <v>54</v>
      </c>
      <c r="L961" s="2" t="s">
        <v>33</v>
      </c>
      <c r="M961" s="3">
        <v>42678</v>
      </c>
      <c r="N961" s="4">
        <v>7.0289999999999999</v>
      </c>
      <c r="O961" s="4">
        <v>21.978000000000002</v>
      </c>
      <c r="P961" s="5">
        <f t="shared" si="70"/>
        <v>2.126760563380282</v>
      </c>
      <c r="Q961" s="5">
        <v>0.08</v>
      </c>
      <c r="R961" s="6">
        <f t="shared" si="71"/>
        <v>23.736240000000002</v>
      </c>
      <c r="S961" s="7">
        <v>11</v>
      </c>
      <c r="T961" s="8">
        <f t="shared" si="72"/>
        <v>261.09864000000005</v>
      </c>
      <c r="U961" s="5">
        <v>9.9999999999999992E-2</v>
      </c>
      <c r="V961" s="9">
        <f t="shared" si="73"/>
        <v>26.109864000000002</v>
      </c>
      <c r="W961" s="4">
        <v>4.05</v>
      </c>
      <c r="X961" s="4">
        <f t="shared" si="74"/>
        <v>239.03877600000004</v>
      </c>
      <c r="Y961" s="58"/>
      <c r="AA961" t="b">
        <f>AND('Sales Filter'!H961= "BOBBY CHAVEZ", YEAR('Sales Filter'!B961 ) = 2015)</f>
        <v>0</v>
      </c>
    </row>
    <row r="962" spans="1:27" ht="14.5">
      <c r="A962" s="2" t="s">
        <v>2025</v>
      </c>
      <c r="B962" s="3">
        <v>42672</v>
      </c>
      <c r="C962" s="2" t="s">
        <v>2026</v>
      </c>
      <c r="D962" s="2" t="s">
        <v>2027</v>
      </c>
      <c r="E962" s="2" t="s">
        <v>27</v>
      </c>
      <c r="F962" s="2" t="s">
        <v>27</v>
      </c>
      <c r="G962" s="2" t="s">
        <v>28</v>
      </c>
      <c r="H962" s="2" t="s">
        <v>103</v>
      </c>
      <c r="I962" s="2" t="s">
        <v>30</v>
      </c>
      <c r="J962" s="2" t="s">
        <v>31</v>
      </c>
      <c r="K962" s="2" t="s">
        <v>52</v>
      </c>
      <c r="L962" s="2" t="s">
        <v>33</v>
      </c>
      <c r="M962" s="3">
        <v>42679</v>
      </c>
      <c r="N962" s="4">
        <v>10.901000000000002</v>
      </c>
      <c r="O962" s="4">
        <v>17.589000000000002</v>
      </c>
      <c r="P962" s="5">
        <f t="shared" ref="P962:P1025" si="75">(O962-N962)/N962</f>
        <v>0.61352169525731581</v>
      </c>
      <c r="Q962" s="5">
        <v>0.08</v>
      </c>
      <c r="R962" s="6">
        <f t="shared" ref="R962:R1025" si="76">(Q962+1)*O962</f>
        <v>18.996120000000005</v>
      </c>
      <c r="S962" s="7">
        <v>35</v>
      </c>
      <c r="T962" s="8">
        <f t="shared" ref="T962:T1025" si="77">S962*R962</f>
        <v>664.86420000000021</v>
      </c>
      <c r="U962" s="5">
        <v>0.02</v>
      </c>
      <c r="V962" s="9">
        <f t="shared" ref="V962:V1025" si="78">U962*T962</f>
        <v>13.297284000000005</v>
      </c>
      <c r="W962" s="4">
        <v>11.33</v>
      </c>
      <c r="X962" s="4">
        <f t="shared" ref="X962:X1025" si="79">T962-V962+W962</f>
        <v>662.89691600000026</v>
      </c>
      <c r="Y962" s="58"/>
      <c r="AA962" t="b">
        <f>AND('Sales Filter'!H962= "BOBBY CHAVEZ", YEAR('Sales Filter'!B962 ) = 2015)</f>
        <v>0</v>
      </c>
    </row>
    <row r="963" spans="1:27" ht="14.5">
      <c r="A963" s="2" t="s">
        <v>2028</v>
      </c>
      <c r="B963" s="3">
        <v>42672</v>
      </c>
      <c r="C963" s="2" t="s">
        <v>1646</v>
      </c>
      <c r="D963" s="2" t="s">
        <v>1647</v>
      </c>
      <c r="E963" s="2" t="s">
        <v>48</v>
      </c>
      <c r="F963" s="2" t="s">
        <v>49</v>
      </c>
      <c r="G963" s="2" t="s">
        <v>28</v>
      </c>
      <c r="H963" s="2" t="s">
        <v>50</v>
      </c>
      <c r="I963" s="2" t="s">
        <v>30</v>
      </c>
      <c r="J963" s="2" t="s">
        <v>35</v>
      </c>
      <c r="K963" s="2" t="s">
        <v>54</v>
      </c>
      <c r="L963" s="2" t="s">
        <v>33</v>
      </c>
      <c r="M963" s="3">
        <v>42680</v>
      </c>
      <c r="N963" s="4">
        <v>4.0150000000000006</v>
      </c>
      <c r="O963" s="4">
        <v>6.5780000000000012</v>
      </c>
      <c r="P963" s="5">
        <f t="shared" si="75"/>
        <v>0.63835616438356169</v>
      </c>
      <c r="Q963" s="5">
        <v>0.08</v>
      </c>
      <c r="R963" s="6">
        <f t="shared" si="76"/>
        <v>7.1042400000000017</v>
      </c>
      <c r="S963" s="7">
        <v>25</v>
      </c>
      <c r="T963" s="8">
        <f t="shared" si="77"/>
        <v>177.60600000000005</v>
      </c>
      <c r="U963" s="5">
        <v>0.02</v>
      </c>
      <c r="V963" s="9">
        <f t="shared" si="78"/>
        <v>3.5521200000000013</v>
      </c>
      <c r="W963" s="4">
        <v>1.54</v>
      </c>
      <c r="X963" s="4">
        <f t="shared" si="79"/>
        <v>175.59388000000004</v>
      </c>
      <c r="Y963" s="58"/>
      <c r="AA963" t="b">
        <f>AND('Sales Filter'!H963= "BOBBY CHAVEZ", YEAR('Sales Filter'!B963 ) = 2015)</f>
        <v>0</v>
      </c>
    </row>
    <row r="964" spans="1:27" ht="14.5">
      <c r="A964" s="2" t="s">
        <v>2029</v>
      </c>
      <c r="B964" s="3">
        <v>42672</v>
      </c>
      <c r="C964" s="2" t="s">
        <v>493</v>
      </c>
      <c r="D964" s="2" t="s">
        <v>494</v>
      </c>
      <c r="E964" s="2" t="s">
        <v>27</v>
      </c>
      <c r="F964" s="2" t="s">
        <v>27</v>
      </c>
      <c r="G964" s="2" t="s">
        <v>79</v>
      </c>
      <c r="H964" s="2" t="s">
        <v>103</v>
      </c>
      <c r="I964" s="2" t="s">
        <v>51</v>
      </c>
      <c r="J964" s="2" t="s">
        <v>35</v>
      </c>
      <c r="K964" s="2" t="s">
        <v>54</v>
      </c>
      <c r="L964" s="2" t="s">
        <v>33</v>
      </c>
      <c r="M964" s="3">
        <v>42682</v>
      </c>
      <c r="N964" s="4">
        <v>3.8500000000000005</v>
      </c>
      <c r="O964" s="4">
        <v>6.3140000000000009</v>
      </c>
      <c r="P964" s="5">
        <f t="shared" si="75"/>
        <v>0.64</v>
      </c>
      <c r="Q964" s="5">
        <v>0.08</v>
      </c>
      <c r="R964" s="6">
        <f t="shared" si="76"/>
        <v>6.8191200000000016</v>
      </c>
      <c r="S964" s="7">
        <v>50</v>
      </c>
      <c r="T964" s="8">
        <f t="shared" si="77"/>
        <v>340.95600000000007</v>
      </c>
      <c r="U964" s="5">
        <v>6.0000000000000005E-2</v>
      </c>
      <c r="V964" s="9">
        <f t="shared" si="78"/>
        <v>20.457360000000005</v>
      </c>
      <c r="W964" s="4">
        <v>5.0599999999999996</v>
      </c>
      <c r="X964" s="4">
        <f t="shared" si="79"/>
        <v>325.55864000000008</v>
      </c>
      <c r="Y964" s="58"/>
      <c r="AA964" t="b">
        <f>AND('Sales Filter'!H964= "BOBBY CHAVEZ", YEAR('Sales Filter'!B964 ) = 2015)</f>
        <v>0</v>
      </c>
    </row>
    <row r="965" spans="1:27" ht="14.5">
      <c r="A965" s="2" t="s">
        <v>2030</v>
      </c>
      <c r="B965" s="3">
        <v>42674</v>
      </c>
      <c r="C965" s="2" t="s">
        <v>701</v>
      </c>
      <c r="D965" s="2" t="s">
        <v>702</v>
      </c>
      <c r="E965" s="2" t="s">
        <v>27</v>
      </c>
      <c r="F965" s="2" t="s">
        <v>27</v>
      </c>
      <c r="G965" s="2" t="s">
        <v>28</v>
      </c>
      <c r="H965" s="2" t="s">
        <v>41</v>
      </c>
      <c r="I965" s="2" t="s">
        <v>60</v>
      </c>
      <c r="J965" s="2" t="s">
        <v>31</v>
      </c>
      <c r="K965" s="2" t="s">
        <v>54</v>
      </c>
      <c r="L965" s="2" t="s">
        <v>33</v>
      </c>
      <c r="M965" s="3">
        <v>42682</v>
      </c>
      <c r="N965" s="4">
        <v>43.604000000000006</v>
      </c>
      <c r="O965" s="4">
        <v>167.72800000000001</v>
      </c>
      <c r="P965" s="5">
        <f t="shared" si="75"/>
        <v>2.8466195761856703</v>
      </c>
      <c r="Q965" s="5">
        <v>0.08</v>
      </c>
      <c r="R965" s="6">
        <f t="shared" si="76"/>
        <v>181.14624000000003</v>
      </c>
      <c r="S965" s="7">
        <v>46</v>
      </c>
      <c r="T965" s="8">
        <f t="shared" si="77"/>
        <v>8332.7270400000016</v>
      </c>
      <c r="U965" s="5">
        <v>0.04</v>
      </c>
      <c r="V965" s="9">
        <f t="shared" si="78"/>
        <v>333.30908160000007</v>
      </c>
      <c r="W965" s="4">
        <v>6.55</v>
      </c>
      <c r="X965" s="4">
        <f t="shared" si="79"/>
        <v>8005.9679584000014</v>
      </c>
      <c r="Y965" s="58"/>
      <c r="AA965" t="b">
        <f>AND('Sales Filter'!H965= "BOBBY CHAVEZ", YEAR('Sales Filter'!B965 ) = 2015)</f>
        <v>0</v>
      </c>
    </row>
    <row r="966" spans="1:27" ht="14.5">
      <c r="A966" s="2" t="s">
        <v>2031</v>
      </c>
      <c r="B966" s="3">
        <v>42674</v>
      </c>
      <c r="C966" s="2" t="s">
        <v>2032</v>
      </c>
      <c r="D966" s="2" t="s">
        <v>2033</v>
      </c>
      <c r="E966" s="2" t="s">
        <v>27</v>
      </c>
      <c r="F966" s="2" t="s">
        <v>27</v>
      </c>
      <c r="G966" s="2" t="s">
        <v>79</v>
      </c>
      <c r="H966" s="2" t="s">
        <v>242</v>
      </c>
      <c r="I966" s="2" t="s">
        <v>51</v>
      </c>
      <c r="J966" s="2" t="s">
        <v>35</v>
      </c>
      <c r="K966" s="2" t="s">
        <v>32</v>
      </c>
      <c r="L966" s="2" t="s">
        <v>33</v>
      </c>
      <c r="M966" s="3">
        <v>42682</v>
      </c>
      <c r="N966" s="4">
        <v>2.75</v>
      </c>
      <c r="O966" s="4">
        <v>6.2480000000000002</v>
      </c>
      <c r="P966" s="5">
        <f t="shared" si="75"/>
        <v>1.272</v>
      </c>
      <c r="Q966" s="5">
        <v>0.08</v>
      </c>
      <c r="R966" s="6">
        <f t="shared" si="76"/>
        <v>6.7478400000000009</v>
      </c>
      <c r="S966" s="7">
        <v>36</v>
      </c>
      <c r="T966" s="8">
        <f t="shared" si="77"/>
        <v>242.92224000000004</v>
      </c>
      <c r="U966" s="5">
        <v>0.01</v>
      </c>
      <c r="V966" s="9">
        <f t="shared" si="78"/>
        <v>2.4292224000000004</v>
      </c>
      <c r="W966" s="4">
        <v>3.65</v>
      </c>
      <c r="X966" s="4">
        <f t="shared" si="79"/>
        <v>244.14301760000004</v>
      </c>
      <c r="Y966" s="58"/>
      <c r="AA966" t="b">
        <f>AND('Sales Filter'!H966= "BOBBY CHAVEZ", YEAR('Sales Filter'!B966 ) = 2015)</f>
        <v>0</v>
      </c>
    </row>
    <row r="967" spans="1:27" ht="14.5">
      <c r="A967" s="2" t="s">
        <v>2034</v>
      </c>
      <c r="B967" s="3">
        <v>42674</v>
      </c>
      <c r="C967" s="2" t="s">
        <v>1405</v>
      </c>
      <c r="D967" s="2" t="s">
        <v>1406</v>
      </c>
      <c r="E967" s="2" t="s">
        <v>27</v>
      </c>
      <c r="F967" s="2" t="s">
        <v>27</v>
      </c>
      <c r="G967" s="2" t="s">
        <v>79</v>
      </c>
      <c r="H967" s="2" t="s">
        <v>112</v>
      </c>
      <c r="I967" s="2" t="s">
        <v>51</v>
      </c>
      <c r="J967" s="2" t="s">
        <v>35</v>
      </c>
      <c r="K967" s="2" t="s">
        <v>32</v>
      </c>
      <c r="L967" s="2" t="s">
        <v>33</v>
      </c>
      <c r="M967" s="3">
        <v>42683</v>
      </c>
      <c r="N967" s="4">
        <v>18.480000000000004</v>
      </c>
      <c r="O967" s="4">
        <v>45.067</v>
      </c>
      <c r="P967" s="5">
        <f t="shared" si="75"/>
        <v>1.4386904761904757</v>
      </c>
      <c r="Q967" s="5">
        <v>0.08</v>
      </c>
      <c r="R967" s="6">
        <f t="shared" si="76"/>
        <v>48.672360000000005</v>
      </c>
      <c r="S967" s="7">
        <v>28</v>
      </c>
      <c r="T967" s="8">
        <f t="shared" si="77"/>
        <v>1362.82608</v>
      </c>
      <c r="U967" s="5">
        <v>6.9999999999999993E-2</v>
      </c>
      <c r="V967" s="9">
        <f t="shared" si="78"/>
        <v>95.39782559999999</v>
      </c>
      <c r="W967" s="4">
        <v>9.0400000000000009</v>
      </c>
      <c r="X967" s="4">
        <f t="shared" si="79"/>
        <v>1276.4682544</v>
      </c>
      <c r="Y967" s="58"/>
      <c r="AA967" t="b">
        <f>AND('Sales Filter'!H967= "BOBBY CHAVEZ", YEAR('Sales Filter'!B967 ) = 2015)</f>
        <v>0</v>
      </c>
    </row>
    <row r="968" spans="1:27" ht="14.5">
      <c r="A968" s="2" t="s">
        <v>2035</v>
      </c>
      <c r="B968" s="3">
        <v>42674</v>
      </c>
      <c r="C968" s="2" t="s">
        <v>912</v>
      </c>
      <c r="D968" s="2" t="s">
        <v>913</v>
      </c>
      <c r="E968" s="2" t="s">
        <v>27</v>
      </c>
      <c r="F968" s="2" t="s">
        <v>27</v>
      </c>
      <c r="G968" s="2" t="s">
        <v>79</v>
      </c>
      <c r="H968" s="2" t="s">
        <v>233</v>
      </c>
      <c r="I968" s="2" t="s">
        <v>42</v>
      </c>
      <c r="J968" s="2" t="s">
        <v>35</v>
      </c>
      <c r="K968" s="2" t="s">
        <v>36</v>
      </c>
      <c r="L968" s="2" t="s">
        <v>33</v>
      </c>
      <c r="M968" s="3">
        <v>42685</v>
      </c>
      <c r="N968" s="4">
        <v>1.4300000000000002</v>
      </c>
      <c r="O968" s="4">
        <v>3.1680000000000001</v>
      </c>
      <c r="P968" s="5">
        <f t="shared" si="75"/>
        <v>1.2153846153846153</v>
      </c>
      <c r="Q968" s="5">
        <v>0.08</v>
      </c>
      <c r="R968" s="6">
        <f t="shared" si="76"/>
        <v>3.4214400000000005</v>
      </c>
      <c r="S968" s="7">
        <v>43</v>
      </c>
      <c r="T968" s="8">
        <f t="shared" si="77"/>
        <v>147.12192000000002</v>
      </c>
      <c r="U968" s="5">
        <v>0.11</v>
      </c>
      <c r="V968" s="9">
        <f t="shared" si="78"/>
        <v>16.183411200000002</v>
      </c>
      <c r="W968" s="4">
        <v>1.06</v>
      </c>
      <c r="X968" s="4">
        <f t="shared" si="79"/>
        <v>131.99850880000002</v>
      </c>
      <c r="Y968" s="58"/>
      <c r="AA968" t="b">
        <f>AND('Sales Filter'!H968= "BOBBY CHAVEZ", YEAR('Sales Filter'!B968 ) = 2015)</f>
        <v>0</v>
      </c>
    </row>
    <row r="969" spans="1:27" ht="14.5">
      <c r="A969" s="2" t="s">
        <v>2036</v>
      </c>
      <c r="B969" s="3">
        <v>42675</v>
      </c>
      <c r="C969" s="2" t="s">
        <v>2037</v>
      </c>
      <c r="D969" s="2" t="s">
        <v>2038</v>
      </c>
      <c r="E969" s="2" t="s">
        <v>27</v>
      </c>
      <c r="F969" s="2" t="s">
        <v>27</v>
      </c>
      <c r="G969" s="2" t="s">
        <v>28</v>
      </c>
      <c r="H969" s="2" t="s">
        <v>29</v>
      </c>
      <c r="I969" s="2" t="s">
        <v>51</v>
      </c>
      <c r="J969" s="2" t="s">
        <v>35</v>
      </c>
      <c r="K969" s="2" t="s">
        <v>54</v>
      </c>
      <c r="L969" s="2" t="s">
        <v>33</v>
      </c>
      <c r="M969" s="3">
        <v>42683</v>
      </c>
      <c r="N969" s="4">
        <v>4.2240000000000002</v>
      </c>
      <c r="O969" s="4">
        <v>6.9300000000000006</v>
      </c>
      <c r="P969" s="5">
        <f t="shared" si="75"/>
        <v>0.64062500000000011</v>
      </c>
      <c r="Q969" s="5">
        <v>0.08</v>
      </c>
      <c r="R969" s="6">
        <f t="shared" si="76"/>
        <v>7.4844000000000008</v>
      </c>
      <c r="S969" s="7">
        <v>37</v>
      </c>
      <c r="T969" s="8">
        <f t="shared" si="77"/>
        <v>276.92280000000005</v>
      </c>
      <c r="U969" s="5">
        <v>0.04</v>
      </c>
      <c r="V969" s="9">
        <f t="shared" si="78"/>
        <v>11.076912000000002</v>
      </c>
      <c r="W969" s="4">
        <v>0.55000000000000004</v>
      </c>
      <c r="X969" s="4">
        <f t="shared" si="79"/>
        <v>266.39588800000007</v>
      </c>
      <c r="Y969" s="58"/>
      <c r="AA969" t="b">
        <f>AND('Sales Filter'!H969= "BOBBY CHAVEZ", YEAR('Sales Filter'!B969 ) = 2015)</f>
        <v>0</v>
      </c>
    </row>
    <row r="970" spans="1:27" ht="14.5">
      <c r="A970" s="2" t="s">
        <v>2039</v>
      </c>
      <c r="B970" s="3">
        <v>42677</v>
      </c>
      <c r="C970" s="2" t="s">
        <v>2040</v>
      </c>
      <c r="D970" s="2" t="s">
        <v>2041</v>
      </c>
      <c r="E970" s="2" t="s">
        <v>27</v>
      </c>
      <c r="F970" s="2" t="s">
        <v>27</v>
      </c>
      <c r="G970" s="2" t="s">
        <v>40</v>
      </c>
      <c r="H970" s="2" t="s">
        <v>112</v>
      </c>
      <c r="I970" s="2" t="s">
        <v>42</v>
      </c>
      <c r="J970" s="2" t="s">
        <v>35</v>
      </c>
      <c r="K970" s="2" t="s">
        <v>54</v>
      </c>
      <c r="L970" s="2" t="s">
        <v>33</v>
      </c>
      <c r="M970" s="3">
        <v>42691</v>
      </c>
      <c r="N970" s="4">
        <v>3.8500000000000005</v>
      </c>
      <c r="O970" s="4">
        <v>6.3140000000000009</v>
      </c>
      <c r="P970" s="5">
        <f t="shared" si="75"/>
        <v>0.64</v>
      </c>
      <c r="Q970" s="5">
        <v>0.08</v>
      </c>
      <c r="R970" s="6">
        <f t="shared" si="76"/>
        <v>6.8191200000000016</v>
      </c>
      <c r="S970" s="7">
        <v>7</v>
      </c>
      <c r="T970" s="8">
        <f t="shared" si="77"/>
        <v>47.733840000000015</v>
      </c>
      <c r="U970" s="5">
        <v>0.08</v>
      </c>
      <c r="V970" s="9">
        <f t="shared" si="78"/>
        <v>3.8187072000000013</v>
      </c>
      <c r="W970" s="4">
        <v>5.0599999999999996</v>
      </c>
      <c r="X970" s="4">
        <f t="shared" si="79"/>
        <v>48.975132800000019</v>
      </c>
      <c r="Y970" s="58"/>
      <c r="AA970" t="b">
        <f>AND('Sales Filter'!H970= "BOBBY CHAVEZ", YEAR('Sales Filter'!B970 ) = 2015)</f>
        <v>0</v>
      </c>
    </row>
    <row r="971" spans="1:27" ht="14.5">
      <c r="A971" s="2" t="s">
        <v>2042</v>
      </c>
      <c r="B971" s="3">
        <v>42680</v>
      </c>
      <c r="C971" s="2" t="s">
        <v>2043</v>
      </c>
      <c r="D971" s="2" t="s">
        <v>2044</v>
      </c>
      <c r="E971" s="2" t="s">
        <v>27</v>
      </c>
      <c r="F971" s="2" t="s">
        <v>27</v>
      </c>
      <c r="G971" s="2" t="s">
        <v>58</v>
      </c>
      <c r="H971" s="2" t="s">
        <v>112</v>
      </c>
      <c r="I971" s="2" t="s">
        <v>42</v>
      </c>
      <c r="J971" s="2" t="s">
        <v>35</v>
      </c>
      <c r="K971" s="2" t="s">
        <v>54</v>
      </c>
      <c r="L971" s="2" t="s">
        <v>33</v>
      </c>
      <c r="M971" s="3">
        <v>42692</v>
      </c>
      <c r="N971" s="4">
        <v>9.8120000000000012</v>
      </c>
      <c r="O971" s="4">
        <v>32.713999999999999</v>
      </c>
      <c r="P971" s="5">
        <f t="shared" si="75"/>
        <v>2.3340807174887885</v>
      </c>
      <c r="Q971" s="5">
        <v>0.08</v>
      </c>
      <c r="R971" s="6">
        <f t="shared" si="76"/>
        <v>35.331119999999999</v>
      </c>
      <c r="S971" s="7">
        <v>33</v>
      </c>
      <c r="T971" s="8">
        <f t="shared" si="77"/>
        <v>1165.92696</v>
      </c>
      <c r="U971" s="5">
        <v>0.01</v>
      </c>
      <c r="V971" s="9">
        <f t="shared" si="78"/>
        <v>11.6592696</v>
      </c>
      <c r="W971" s="4">
        <v>6.6899999999999995</v>
      </c>
      <c r="X971" s="4">
        <f t="shared" si="79"/>
        <v>1160.9576904</v>
      </c>
      <c r="Y971" s="58"/>
      <c r="AA971" t="b">
        <f>AND('Sales Filter'!H971= "BOBBY CHAVEZ", YEAR('Sales Filter'!B971 ) = 2015)</f>
        <v>0</v>
      </c>
    </row>
    <row r="972" spans="1:27" ht="14.5">
      <c r="A972" s="2" t="s">
        <v>2045</v>
      </c>
      <c r="B972" s="3">
        <v>42680</v>
      </c>
      <c r="C972" s="2" t="s">
        <v>592</v>
      </c>
      <c r="D972" s="2" t="s">
        <v>593</v>
      </c>
      <c r="E972" s="2" t="s">
        <v>27</v>
      </c>
      <c r="F972" s="2" t="s">
        <v>27</v>
      </c>
      <c r="G972" s="2" t="s">
        <v>79</v>
      </c>
      <c r="H972" s="2" t="s">
        <v>65</v>
      </c>
      <c r="I972" s="2" t="s">
        <v>42</v>
      </c>
      <c r="J972" s="2" t="s">
        <v>35</v>
      </c>
      <c r="K972" s="2" t="s">
        <v>36</v>
      </c>
      <c r="L972" s="2" t="s">
        <v>33</v>
      </c>
      <c r="M972" s="3">
        <v>42689</v>
      </c>
      <c r="N972" s="4">
        <v>1.1990000000000003</v>
      </c>
      <c r="O972" s="4">
        <v>2.0020000000000002</v>
      </c>
      <c r="P972" s="5">
        <f t="shared" si="75"/>
        <v>0.66972477064220159</v>
      </c>
      <c r="Q972" s="5">
        <v>0.08</v>
      </c>
      <c r="R972" s="6">
        <f t="shared" si="76"/>
        <v>2.1621600000000005</v>
      </c>
      <c r="S972" s="7">
        <v>42</v>
      </c>
      <c r="T972" s="8">
        <f t="shared" si="77"/>
        <v>90.810720000000018</v>
      </c>
      <c r="U972" s="5">
        <v>6.0000000000000005E-2</v>
      </c>
      <c r="V972" s="9">
        <f t="shared" si="78"/>
        <v>5.4486432000000011</v>
      </c>
      <c r="W972" s="4">
        <v>1.05</v>
      </c>
      <c r="X972" s="4">
        <f t="shared" si="79"/>
        <v>86.412076800000008</v>
      </c>
      <c r="Y972" s="58"/>
      <c r="AA972" t="b">
        <f>AND('Sales Filter'!H972= "BOBBY CHAVEZ", YEAR('Sales Filter'!B972 ) = 2015)</f>
        <v>0</v>
      </c>
    </row>
    <row r="973" spans="1:27" ht="14.5">
      <c r="A973" s="2" t="s">
        <v>2046</v>
      </c>
      <c r="B973" s="3">
        <v>42680</v>
      </c>
      <c r="C973" s="2" t="s">
        <v>68</v>
      </c>
      <c r="D973" s="2" t="s">
        <v>69</v>
      </c>
      <c r="E973" s="2" t="s">
        <v>48</v>
      </c>
      <c r="F973" s="2" t="s">
        <v>49</v>
      </c>
      <c r="G973" s="2" t="s">
        <v>58</v>
      </c>
      <c r="H973" s="2" t="s">
        <v>70</v>
      </c>
      <c r="I973" s="2" t="s">
        <v>51</v>
      </c>
      <c r="J973" s="2" t="s">
        <v>35</v>
      </c>
      <c r="K973" s="2" t="s">
        <v>36</v>
      </c>
      <c r="L973" s="2" t="s">
        <v>33</v>
      </c>
      <c r="M973" s="3">
        <v>42687</v>
      </c>
      <c r="N973" s="4">
        <v>0.9900000000000001</v>
      </c>
      <c r="O973" s="4">
        <v>2.3100000000000005</v>
      </c>
      <c r="P973" s="5">
        <f t="shared" si="75"/>
        <v>1.3333333333333335</v>
      </c>
      <c r="Q973" s="5">
        <v>0.08</v>
      </c>
      <c r="R973" s="6">
        <f t="shared" si="76"/>
        <v>2.4948000000000006</v>
      </c>
      <c r="S973" s="7">
        <v>29</v>
      </c>
      <c r="T973" s="8">
        <f t="shared" si="77"/>
        <v>72.34920000000001</v>
      </c>
      <c r="U973" s="5">
        <v>0.05</v>
      </c>
      <c r="V973" s="9">
        <f t="shared" si="78"/>
        <v>3.6174600000000008</v>
      </c>
      <c r="W973" s="4">
        <v>0.75</v>
      </c>
      <c r="X973" s="4">
        <f t="shared" si="79"/>
        <v>69.481740000000016</v>
      </c>
      <c r="Y973" s="58"/>
      <c r="AA973" t="b">
        <f>AND('Sales Filter'!H973= "BOBBY CHAVEZ", YEAR('Sales Filter'!B973 ) = 2015)</f>
        <v>0</v>
      </c>
    </row>
    <row r="974" spans="1:27" ht="14.5">
      <c r="A974" s="2" t="s">
        <v>2047</v>
      </c>
      <c r="B974" s="3">
        <v>42681</v>
      </c>
      <c r="C974" s="2" t="s">
        <v>2048</v>
      </c>
      <c r="D974" s="2" t="s">
        <v>2049</v>
      </c>
      <c r="E974" s="2" t="s">
        <v>27</v>
      </c>
      <c r="F974" s="2" t="s">
        <v>27</v>
      </c>
      <c r="G974" s="2" t="s">
        <v>28</v>
      </c>
      <c r="H974" s="2" t="s">
        <v>233</v>
      </c>
      <c r="I974" s="2" t="s">
        <v>117</v>
      </c>
      <c r="J974" s="2" t="s">
        <v>35</v>
      </c>
      <c r="K974" s="2" t="s">
        <v>32</v>
      </c>
      <c r="L974" s="2" t="s">
        <v>33</v>
      </c>
      <c r="M974" s="3">
        <v>42690</v>
      </c>
      <c r="N974" s="4">
        <v>1.034</v>
      </c>
      <c r="O974" s="4">
        <v>2.2880000000000003</v>
      </c>
      <c r="P974" s="5">
        <f t="shared" si="75"/>
        <v>1.2127659574468086</v>
      </c>
      <c r="Q974" s="5">
        <v>0.08</v>
      </c>
      <c r="R974" s="6">
        <f t="shared" si="76"/>
        <v>2.4710400000000003</v>
      </c>
      <c r="S974" s="7">
        <v>41</v>
      </c>
      <c r="T974" s="8">
        <f t="shared" si="77"/>
        <v>101.31264000000002</v>
      </c>
      <c r="U974" s="5">
        <v>0.05</v>
      </c>
      <c r="V974" s="9">
        <f t="shared" si="78"/>
        <v>5.0656320000000008</v>
      </c>
      <c r="W974" s="4">
        <v>2.61</v>
      </c>
      <c r="X974" s="4">
        <f t="shared" si="79"/>
        <v>98.857008000000022</v>
      </c>
      <c r="Y974" s="58"/>
      <c r="AA974" t="b">
        <f>AND('Sales Filter'!H974= "BOBBY CHAVEZ", YEAR('Sales Filter'!B974 ) = 2015)</f>
        <v>0</v>
      </c>
    </row>
    <row r="975" spans="1:27" ht="14.5">
      <c r="A975" s="2" t="s">
        <v>2050</v>
      </c>
      <c r="B975" s="3">
        <v>42682</v>
      </c>
      <c r="C975" s="2" t="s">
        <v>1636</v>
      </c>
      <c r="D975" s="2" t="s">
        <v>1637</v>
      </c>
      <c r="E975" s="2" t="s">
        <v>27</v>
      </c>
      <c r="F975" s="2" t="s">
        <v>27</v>
      </c>
      <c r="G975" s="2" t="s">
        <v>58</v>
      </c>
      <c r="H975" s="2" t="s">
        <v>233</v>
      </c>
      <c r="I975" s="2" t="s">
        <v>51</v>
      </c>
      <c r="J975" s="2" t="s">
        <v>31</v>
      </c>
      <c r="K975" s="2" t="s">
        <v>32</v>
      </c>
      <c r="L975" s="2" t="s">
        <v>33</v>
      </c>
      <c r="M975" s="3">
        <v>42691</v>
      </c>
      <c r="N975" s="4">
        <v>22.198</v>
      </c>
      <c r="O975" s="4">
        <v>38.951000000000001</v>
      </c>
      <c r="P975" s="5">
        <f t="shared" si="75"/>
        <v>0.75470763131813678</v>
      </c>
      <c r="Q975" s="5">
        <v>0.08</v>
      </c>
      <c r="R975" s="6">
        <f t="shared" si="76"/>
        <v>42.067080000000004</v>
      </c>
      <c r="S975" s="7">
        <v>23</v>
      </c>
      <c r="T975" s="8">
        <f t="shared" si="77"/>
        <v>967.54284000000007</v>
      </c>
      <c r="U975" s="5">
        <v>9.9999999999999992E-2</v>
      </c>
      <c r="V975" s="9">
        <f t="shared" si="78"/>
        <v>96.754283999999998</v>
      </c>
      <c r="W975" s="4">
        <v>2.04</v>
      </c>
      <c r="X975" s="4">
        <f t="shared" si="79"/>
        <v>872.82855600000005</v>
      </c>
      <c r="Y975" s="58"/>
      <c r="AA975" t="b">
        <f>AND('Sales Filter'!H975= "BOBBY CHAVEZ", YEAR('Sales Filter'!B975 ) = 2015)</f>
        <v>0</v>
      </c>
    </row>
    <row r="976" spans="1:27" ht="14.5">
      <c r="A976" s="2" t="s">
        <v>2051</v>
      </c>
      <c r="B976" s="3">
        <v>42684</v>
      </c>
      <c r="C976" s="2" t="s">
        <v>678</v>
      </c>
      <c r="D976" s="2" t="s">
        <v>679</v>
      </c>
      <c r="E976" s="2" t="s">
        <v>27</v>
      </c>
      <c r="F976" s="2" t="s">
        <v>27</v>
      </c>
      <c r="G976" s="2" t="s">
        <v>40</v>
      </c>
      <c r="H976" s="2" t="s">
        <v>242</v>
      </c>
      <c r="I976" s="2" t="s">
        <v>51</v>
      </c>
      <c r="J976" s="2" t="s">
        <v>35</v>
      </c>
      <c r="K976" s="2" t="s">
        <v>54</v>
      </c>
      <c r="L976" s="2" t="s">
        <v>33</v>
      </c>
      <c r="M976" s="3">
        <v>42691</v>
      </c>
      <c r="N976" s="4">
        <v>21.812999999999999</v>
      </c>
      <c r="O976" s="4">
        <v>34.078000000000003</v>
      </c>
      <c r="P976" s="5">
        <f t="shared" si="75"/>
        <v>0.56227937468482114</v>
      </c>
      <c r="Q976" s="5">
        <v>0.08</v>
      </c>
      <c r="R976" s="6">
        <f t="shared" si="76"/>
        <v>36.804240000000007</v>
      </c>
      <c r="S976" s="7">
        <v>17</v>
      </c>
      <c r="T976" s="8">
        <f t="shared" si="77"/>
        <v>625.67208000000016</v>
      </c>
      <c r="U976" s="5">
        <v>0.01</v>
      </c>
      <c r="V976" s="9">
        <f t="shared" si="78"/>
        <v>6.2567208000000019</v>
      </c>
      <c r="W976" s="4">
        <v>19.560000000000002</v>
      </c>
      <c r="X976" s="4">
        <f t="shared" si="79"/>
        <v>638.97535920000018</v>
      </c>
      <c r="Y976" s="58"/>
      <c r="AA976" t="b">
        <f>AND('Sales Filter'!H976= "BOBBY CHAVEZ", YEAR('Sales Filter'!B976 ) = 2015)</f>
        <v>0</v>
      </c>
    </row>
    <row r="977" spans="1:27" ht="14.5">
      <c r="A977" s="2" t="s">
        <v>2052</v>
      </c>
      <c r="B977" s="3">
        <v>42685</v>
      </c>
      <c r="C977" s="2" t="s">
        <v>2053</v>
      </c>
      <c r="D977" s="2" t="s">
        <v>2054</v>
      </c>
      <c r="E977" s="2" t="s">
        <v>27</v>
      </c>
      <c r="F977" s="2" t="s">
        <v>27</v>
      </c>
      <c r="G977" s="2" t="s">
        <v>40</v>
      </c>
      <c r="H977" s="2" t="s">
        <v>59</v>
      </c>
      <c r="I977" s="2" t="s">
        <v>42</v>
      </c>
      <c r="J977" s="2" t="s">
        <v>35</v>
      </c>
      <c r="K977" s="2" t="s">
        <v>54</v>
      </c>
      <c r="L977" s="2" t="s">
        <v>33</v>
      </c>
      <c r="M977" s="3">
        <v>42694</v>
      </c>
      <c r="N977" s="4">
        <v>2.1779999999999999</v>
      </c>
      <c r="O977" s="4">
        <v>3.4650000000000003</v>
      </c>
      <c r="P977" s="5">
        <f t="shared" si="75"/>
        <v>0.59090909090909105</v>
      </c>
      <c r="Q977" s="5">
        <v>0.08</v>
      </c>
      <c r="R977" s="6">
        <f t="shared" si="76"/>
        <v>3.7422000000000004</v>
      </c>
      <c r="S977" s="7">
        <v>43</v>
      </c>
      <c r="T977" s="8">
        <f t="shared" si="77"/>
        <v>160.91460000000001</v>
      </c>
      <c r="U977" s="5">
        <v>6.9999999999999993E-2</v>
      </c>
      <c r="V977" s="9">
        <f t="shared" si="78"/>
        <v>11.264021999999999</v>
      </c>
      <c r="W977" s="4">
        <v>0.54</v>
      </c>
      <c r="X977" s="4">
        <f t="shared" si="79"/>
        <v>150.19057799999999</v>
      </c>
      <c r="Y977" s="58"/>
      <c r="AA977" t="b">
        <f>AND('Sales Filter'!H977= "BOBBY CHAVEZ", YEAR('Sales Filter'!B977 ) = 2015)</f>
        <v>0</v>
      </c>
    </row>
    <row r="978" spans="1:27" ht="14.5">
      <c r="A978" s="2" t="s">
        <v>2055</v>
      </c>
      <c r="B978" s="3">
        <v>42686</v>
      </c>
      <c r="C978" s="2" t="s">
        <v>2056</v>
      </c>
      <c r="D978" s="2" t="s">
        <v>2057</v>
      </c>
      <c r="E978" s="2" t="s">
        <v>27</v>
      </c>
      <c r="F978" s="2" t="s">
        <v>27</v>
      </c>
      <c r="G978" s="2" t="s">
        <v>28</v>
      </c>
      <c r="H978" s="2" t="s">
        <v>112</v>
      </c>
      <c r="I978" s="2" t="s">
        <v>30</v>
      </c>
      <c r="J978" s="2" t="s">
        <v>35</v>
      </c>
      <c r="K978" s="2" t="s">
        <v>36</v>
      </c>
      <c r="L978" s="2" t="s">
        <v>33</v>
      </c>
      <c r="M978" s="3">
        <v>42694</v>
      </c>
      <c r="N978" s="4">
        <v>1.1990000000000003</v>
      </c>
      <c r="O978" s="4">
        <v>2.8600000000000003</v>
      </c>
      <c r="P978" s="5">
        <f t="shared" si="75"/>
        <v>1.3853211009174309</v>
      </c>
      <c r="Q978" s="5">
        <v>0.08</v>
      </c>
      <c r="R978" s="6">
        <f t="shared" si="76"/>
        <v>3.0888000000000004</v>
      </c>
      <c r="S978" s="7">
        <v>13</v>
      </c>
      <c r="T978" s="8">
        <f t="shared" si="77"/>
        <v>40.154400000000003</v>
      </c>
      <c r="U978" s="5">
        <v>9.9999999999999992E-2</v>
      </c>
      <c r="V978" s="9">
        <f t="shared" si="78"/>
        <v>4.0154399999999999</v>
      </c>
      <c r="W978" s="4">
        <v>2.4499999999999997</v>
      </c>
      <c r="X978" s="4">
        <f t="shared" si="79"/>
        <v>38.588960000000007</v>
      </c>
      <c r="Y978" s="58"/>
      <c r="AA978" t="b">
        <f>AND('Sales Filter'!H978= "BOBBY CHAVEZ", YEAR('Sales Filter'!B978 ) = 2015)</f>
        <v>0</v>
      </c>
    </row>
    <row r="979" spans="1:27" ht="14.5">
      <c r="A979" s="2" t="s">
        <v>2058</v>
      </c>
      <c r="B979" s="3">
        <v>42688</v>
      </c>
      <c r="C979" s="2" t="s">
        <v>2059</v>
      </c>
      <c r="D979" s="2" t="s">
        <v>2060</v>
      </c>
      <c r="E979" s="2" t="s">
        <v>27</v>
      </c>
      <c r="F979" s="2" t="s">
        <v>27</v>
      </c>
      <c r="G979" s="2" t="s">
        <v>28</v>
      </c>
      <c r="H979" s="2" t="s">
        <v>29</v>
      </c>
      <c r="I979" s="2" t="s">
        <v>117</v>
      </c>
      <c r="J979" s="2" t="s">
        <v>35</v>
      </c>
      <c r="K979" s="2" t="s">
        <v>36</v>
      </c>
      <c r="L979" s="2" t="s">
        <v>33</v>
      </c>
      <c r="M979" s="3">
        <v>42695</v>
      </c>
      <c r="N979" s="4">
        <v>2.5190000000000001</v>
      </c>
      <c r="O979" s="4">
        <v>3.9380000000000006</v>
      </c>
      <c r="P979" s="5">
        <f t="shared" si="75"/>
        <v>0.56331877729257662</v>
      </c>
      <c r="Q979" s="5">
        <v>0.08</v>
      </c>
      <c r="R979" s="6">
        <f t="shared" si="76"/>
        <v>4.2530400000000013</v>
      </c>
      <c r="S979" s="7">
        <v>34</v>
      </c>
      <c r="T979" s="8">
        <f t="shared" si="77"/>
        <v>144.60336000000004</v>
      </c>
      <c r="U979" s="5">
        <v>9.9999999999999992E-2</v>
      </c>
      <c r="V979" s="9">
        <f t="shared" si="78"/>
        <v>14.460336000000003</v>
      </c>
      <c r="W979" s="4">
        <v>1.68</v>
      </c>
      <c r="X979" s="4">
        <f t="shared" si="79"/>
        <v>131.82302400000003</v>
      </c>
      <c r="Y979" s="58"/>
      <c r="AA979" t="b">
        <f>AND('Sales Filter'!H979= "BOBBY CHAVEZ", YEAR('Sales Filter'!B979 ) = 2015)</f>
        <v>0</v>
      </c>
    </row>
    <row r="980" spans="1:27" ht="14.5">
      <c r="A980" s="2" t="s">
        <v>2061</v>
      </c>
      <c r="B980" s="3">
        <v>42689</v>
      </c>
      <c r="C980" s="2" t="s">
        <v>902</v>
      </c>
      <c r="D980" s="2" t="s">
        <v>903</v>
      </c>
      <c r="E980" s="2" t="s">
        <v>48</v>
      </c>
      <c r="F980" s="2" t="s">
        <v>49</v>
      </c>
      <c r="G980" s="2" t="s">
        <v>40</v>
      </c>
      <c r="H980" s="2" t="s">
        <v>50</v>
      </c>
      <c r="I980" s="2" t="s">
        <v>117</v>
      </c>
      <c r="J980" s="2" t="s">
        <v>35</v>
      </c>
      <c r="K980" s="2" t="s">
        <v>54</v>
      </c>
      <c r="L980" s="2" t="s">
        <v>33</v>
      </c>
      <c r="M980" s="3">
        <v>42698</v>
      </c>
      <c r="N980" s="4">
        <v>15.004000000000001</v>
      </c>
      <c r="O980" s="4">
        <v>23.078000000000003</v>
      </c>
      <c r="P980" s="5">
        <f t="shared" si="75"/>
        <v>0.5381231671554253</v>
      </c>
      <c r="Q980" s="5">
        <v>0.08</v>
      </c>
      <c r="R980" s="6">
        <f t="shared" si="76"/>
        <v>24.924240000000005</v>
      </c>
      <c r="S980" s="7">
        <v>44</v>
      </c>
      <c r="T980" s="8">
        <f t="shared" si="77"/>
        <v>1096.6665600000001</v>
      </c>
      <c r="U980" s="5">
        <v>0.11</v>
      </c>
      <c r="V980" s="9">
        <f t="shared" si="78"/>
        <v>120.63332160000002</v>
      </c>
      <c r="W980" s="4">
        <v>1.54</v>
      </c>
      <c r="X980" s="4">
        <f t="shared" si="79"/>
        <v>977.57323840000004</v>
      </c>
      <c r="Y980" s="58"/>
      <c r="AA980" t="b">
        <f>AND('Sales Filter'!H980= "BOBBY CHAVEZ", YEAR('Sales Filter'!B980 ) = 2015)</f>
        <v>0</v>
      </c>
    </row>
    <row r="981" spans="1:27" ht="14.5">
      <c r="A981" s="2" t="s">
        <v>2062</v>
      </c>
      <c r="B981" s="3">
        <v>42689</v>
      </c>
      <c r="C981" s="2" t="s">
        <v>82</v>
      </c>
      <c r="D981" s="2" t="s">
        <v>83</v>
      </c>
      <c r="E981" s="2" t="s">
        <v>27</v>
      </c>
      <c r="F981" s="2" t="s">
        <v>27</v>
      </c>
      <c r="G981" s="2" t="s">
        <v>28</v>
      </c>
      <c r="H981" s="2" t="s">
        <v>84</v>
      </c>
      <c r="I981" s="2" t="s">
        <v>30</v>
      </c>
      <c r="J981" s="2" t="s">
        <v>35</v>
      </c>
      <c r="K981" s="2" t="s">
        <v>54</v>
      </c>
      <c r="L981" s="2" t="s">
        <v>33</v>
      </c>
      <c r="M981" s="3">
        <v>42698</v>
      </c>
      <c r="N981" s="4">
        <v>12.144</v>
      </c>
      <c r="O981" s="4">
        <v>18.678000000000001</v>
      </c>
      <c r="P981" s="5">
        <f t="shared" si="75"/>
        <v>0.53804347826086962</v>
      </c>
      <c r="Q981" s="5">
        <v>0.08</v>
      </c>
      <c r="R981" s="6">
        <f t="shared" si="76"/>
        <v>20.172240000000002</v>
      </c>
      <c r="S981" s="7">
        <v>48</v>
      </c>
      <c r="T981" s="8">
        <f t="shared" si="77"/>
        <v>968.2675200000001</v>
      </c>
      <c r="U981" s="5">
        <v>9.9999999999999992E-2</v>
      </c>
      <c r="V981" s="9">
        <f t="shared" si="78"/>
        <v>96.826751999999999</v>
      </c>
      <c r="W981" s="4">
        <v>12.440000000000001</v>
      </c>
      <c r="X981" s="4">
        <f t="shared" si="79"/>
        <v>883.88076800000022</v>
      </c>
      <c r="Y981" s="58"/>
      <c r="AA981" t="b">
        <f>AND('Sales Filter'!H981= "BOBBY CHAVEZ", YEAR('Sales Filter'!B981 ) = 2015)</f>
        <v>0</v>
      </c>
    </row>
    <row r="982" spans="1:27" ht="14.5">
      <c r="A982" s="2" t="s">
        <v>2063</v>
      </c>
      <c r="B982" s="3">
        <v>42692</v>
      </c>
      <c r="C982" s="2" t="s">
        <v>546</v>
      </c>
      <c r="D982" s="2" t="s">
        <v>547</v>
      </c>
      <c r="E982" s="2" t="s">
        <v>48</v>
      </c>
      <c r="F982" s="2" t="s">
        <v>49</v>
      </c>
      <c r="G982" s="2" t="s">
        <v>79</v>
      </c>
      <c r="H982" s="2" t="s">
        <v>70</v>
      </c>
      <c r="I982" s="2" t="s">
        <v>60</v>
      </c>
      <c r="J982" s="2" t="s">
        <v>35</v>
      </c>
      <c r="K982" s="2" t="s">
        <v>36</v>
      </c>
      <c r="L982" s="2" t="s">
        <v>33</v>
      </c>
      <c r="M982" s="3">
        <v>42700</v>
      </c>
      <c r="N982" s="4">
        <v>1.1550000000000002</v>
      </c>
      <c r="O982" s="4">
        <v>2.145</v>
      </c>
      <c r="P982" s="5">
        <f t="shared" si="75"/>
        <v>0.85714285714285676</v>
      </c>
      <c r="Q982" s="5">
        <v>0.08</v>
      </c>
      <c r="R982" s="6">
        <f t="shared" si="76"/>
        <v>2.3166000000000002</v>
      </c>
      <c r="S982" s="7">
        <v>22</v>
      </c>
      <c r="T982" s="8">
        <f t="shared" si="77"/>
        <v>50.965200000000003</v>
      </c>
      <c r="U982" s="5">
        <v>6.9999999999999993E-2</v>
      </c>
      <c r="V982" s="9">
        <f t="shared" si="78"/>
        <v>3.567564</v>
      </c>
      <c r="W982" s="4">
        <v>1.68</v>
      </c>
      <c r="X982" s="4">
        <f t="shared" si="79"/>
        <v>49.077636000000005</v>
      </c>
      <c r="Y982" s="58"/>
      <c r="AA982" t="b">
        <f>AND('Sales Filter'!H982= "BOBBY CHAVEZ", YEAR('Sales Filter'!B982 ) = 2015)</f>
        <v>0</v>
      </c>
    </row>
    <row r="983" spans="1:27" ht="14.5">
      <c r="A983" s="2" t="s">
        <v>2064</v>
      </c>
      <c r="B983" s="3">
        <v>42694</v>
      </c>
      <c r="C983" s="2" t="s">
        <v>2065</v>
      </c>
      <c r="D983" s="2" t="s">
        <v>2066</v>
      </c>
      <c r="E983" s="2" t="s">
        <v>27</v>
      </c>
      <c r="F983" s="2" t="s">
        <v>27</v>
      </c>
      <c r="G983" s="2" t="s">
        <v>28</v>
      </c>
      <c r="H983" s="2" t="s">
        <v>89</v>
      </c>
      <c r="I983" s="2" t="s">
        <v>42</v>
      </c>
      <c r="J983" s="2" t="s">
        <v>35</v>
      </c>
      <c r="K983" s="2" t="s">
        <v>54</v>
      </c>
      <c r="L983" s="2" t="s">
        <v>33</v>
      </c>
      <c r="M983" s="3">
        <v>42706</v>
      </c>
      <c r="N983" s="4">
        <v>3.8720000000000003</v>
      </c>
      <c r="O983" s="4">
        <v>6.2480000000000002</v>
      </c>
      <c r="P983" s="5">
        <f t="shared" si="75"/>
        <v>0.61363636363636354</v>
      </c>
      <c r="Q983" s="5">
        <v>0.08</v>
      </c>
      <c r="R983" s="6">
        <f t="shared" si="76"/>
        <v>6.7478400000000009</v>
      </c>
      <c r="S983" s="7">
        <v>12</v>
      </c>
      <c r="T983" s="8">
        <f t="shared" si="77"/>
        <v>80.974080000000015</v>
      </c>
      <c r="U983" s="5">
        <v>9.9999999999999992E-2</v>
      </c>
      <c r="V983" s="9">
        <f t="shared" si="78"/>
        <v>8.0974080000000015</v>
      </c>
      <c r="W983" s="4">
        <v>1.44</v>
      </c>
      <c r="X983" s="4">
        <f t="shared" si="79"/>
        <v>74.316672000000011</v>
      </c>
      <c r="Y983" s="58"/>
      <c r="AA983" t="b">
        <f>AND('Sales Filter'!H983= "BOBBY CHAVEZ", YEAR('Sales Filter'!B983 ) = 2015)</f>
        <v>0</v>
      </c>
    </row>
    <row r="984" spans="1:27" ht="14.5">
      <c r="A984" s="2" t="s">
        <v>2067</v>
      </c>
      <c r="B984" s="3">
        <v>42695</v>
      </c>
      <c r="C984" s="2" t="s">
        <v>2068</v>
      </c>
      <c r="D984" s="2" t="s">
        <v>2069</v>
      </c>
      <c r="E984" s="2" t="s">
        <v>27</v>
      </c>
      <c r="F984" s="2" t="s">
        <v>27</v>
      </c>
      <c r="G984" s="2" t="s">
        <v>28</v>
      </c>
      <c r="H984" s="2" t="s">
        <v>29</v>
      </c>
      <c r="I984" s="2" t="s">
        <v>60</v>
      </c>
      <c r="J984" s="2" t="s">
        <v>35</v>
      </c>
      <c r="K984" s="2" t="s">
        <v>36</v>
      </c>
      <c r="L984" s="2" t="s">
        <v>33</v>
      </c>
      <c r="M984" s="3">
        <v>42704</v>
      </c>
      <c r="N984" s="4">
        <v>4.125</v>
      </c>
      <c r="O984" s="4">
        <v>7.7880000000000011</v>
      </c>
      <c r="P984" s="5">
        <f t="shared" si="75"/>
        <v>0.88800000000000023</v>
      </c>
      <c r="Q984" s="5">
        <v>0.08</v>
      </c>
      <c r="R984" s="6">
        <f t="shared" si="76"/>
        <v>8.4110400000000016</v>
      </c>
      <c r="S984" s="7">
        <v>31</v>
      </c>
      <c r="T984" s="8">
        <f t="shared" si="77"/>
        <v>260.74224000000004</v>
      </c>
      <c r="U984" s="5">
        <v>0.08</v>
      </c>
      <c r="V984" s="9">
        <f t="shared" si="78"/>
        <v>20.859379200000003</v>
      </c>
      <c r="W984" s="4">
        <v>2.4</v>
      </c>
      <c r="X984" s="4">
        <f t="shared" si="79"/>
        <v>242.28286080000004</v>
      </c>
      <c r="Y984" s="58"/>
      <c r="AA984" t="b">
        <f>AND('Sales Filter'!H984= "BOBBY CHAVEZ", YEAR('Sales Filter'!B984 ) = 2015)</f>
        <v>0</v>
      </c>
    </row>
    <row r="985" spans="1:27" ht="14.5">
      <c r="A985" s="2" t="s">
        <v>2070</v>
      </c>
      <c r="B985" s="3">
        <v>42698</v>
      </c>
      <c r="C985" s="2" t="s">
        <v>332</v>
      </c>
      <c r="D985" s="2" t="s">
        <v>333</v>
      </c>
      <c r="E985" s="2" t="s">
        <v>27</v>
      </c>
      <c r="F985" s="2" t="s">
        <v>27</v>
      </c>
      <c r="G985" s="2" t="s">
        <v>40</v>
      </c>
      <c r="H985" s="2" t="s">
        <v>59</v>
      </c>
      <c r="I985" s="2" t="s">
        <v>30</v>
      </c>
      <c r="J985" s="2" t="s">
        <v>35</v>
      </c>
      <c r="K985" s="2" t="s">
        <v>54</v>
      </c>
      <c r="L985" s="2" t="s">
        <v>33</v>
      </c>
      <c r="M985" s="3">
        <v>42707</v>
      </c>
      <c r="N985" s="4">
        <v>3.74</v>
      </c>
      <c r="O985" s="4">
        <v>5.9400000000000013</v>
      </c>
      <c r="P985" s="5">
        <f t="shared" si="75"/>
        <v>0.5882352941176473</v>
      </c>
      <c r="Q985" s="5">
        <v>0.08</v>
      </c>
      <c r="R985" s="6">
        <f t="shared" si="76"/>
        <v>6.4152000000000022</v>
      </c>
      <c r="S985" s="7">
        <v>3</v>
      </c>
      <c r="T985" s="8">
        <f t="shared" si="77"/>
        <v>19.245600000000007</v>
      </c>
      <c r="U985" s="5">
        <v>0.01</v>
      </c>
      <c r="V985" s="9">
        <f t="shared" si="78"/>
        <v>0.19245600000000007</v>
      </c>
      <c r="W985" s="4">
        <v>7.83</v>
      </c>
      <c r="X985" s="4">
        <f t="shared" si="79"/>
        <v>26.883144000000009</v>
      </c>
      <c r="Y985" s="58"/>
      <c r="AA985" t="b">
        <f>AND('Sales Filter'!H985= "BOBBY CHAVEZ", YEAR('Sales Filter'!B985 ) = 2015)</f>
        <v>0</v>
      </c>
    </row>
    <row r="986" spans="1:27" ht="14.5">
      <c r="A986" s="2" t="s">
        <v>2071</v>
      </c>
      <c r="B986" s="3">
        <v>42698</v>
      </c>
      <c r="C986" s="2" t="s">
        <v>2072</v>
      </c>
      <c r="D986" s="2" t="s">
        <v>2073</v>
      </c>
      <c r="E986" s="2" t="s">
        <v>27</v>
      </c>
      <c r="F986" s="2" t="s">
        <v>27</v>
      </c>
      <c r="G986" s="2" t="s">
        <v>79</v>
      </c>
      <c r="H986" s="2" t="s">
        <v>327</v>
      </c>
      <c r="I986" s="2" t="s">
        <v>30</v>
      </c>
      <c r="J986" s="2" t="s">
        <v>35</v>
      </c>
      <c r="K986" s="2" t="s">
        <v>54</v>
      </c>
      <c r="L986" s="2" t="s">
        <v>33</v>
      </c>
      <c r="M986" s="3">
        <v>42707</v>
      </c>
      <c r="N986" s="4">
        <v>2.0240000000000005</v>
      </c>
      <c r="O986" s="4">
        <v>3.1680000000000001</v>
      </c>
      <c r="P986" s="5">
        <f t="shared" si="75"/>
        <v>0.56521739130434756</v>
      </c>
      <c r="Q986" s="5">
        <v>0.08</v>
      </c>
      <c r="R986" s="6">
        <f t="shared" si="76"/>
        <v>3.4214400000000005</v>
      </c>
      <c r="S986" s="7">
        <v>8</v>
      </c>
      <c r="T986" s="8">
        <f t="shared" si="77"/>
        <v>27.371520000000004</v>
      </c>
      <c r="U986" s="5">
        <v>6.9999999999999993E-2</v>
      </c>
      <c r="V986" s="9">
        <f t="shared" si="78"/>
        <v>1.9160064000000001</v>
      </c>
      <c r="W986" s="4">
        <v>1.04</v>
      </c>
      <c r="X986" s="4">
        <f t="shared" si="79"/>
        <v>26.495513600000002</v>
      </c>
      <c r="Y986" s="58"/>
      <c r="AA986" t="b">
        <f>AND('Sales Filter'!H986= "BOBBY CHAVEZ", YEAR('Sales Filter'!B986 ) = 2015)</f>
        <v>0</v>
      </c>
    </row>
    <row r="987" spans="1:27" ht="14.5">
      <c r="A987" s="2" t="s">
        <v>2074</v>
      </c>
      <c r="B987" s="3">
        <v>42698</v>
      </c>
      <c r="C987" s="2" t="s">
        <v>718</v>
      </c>
      <c r="D987" s="2" t="s">
        <v>719</v>
      </c>
      <c r="E987" s="2" t="s">
        <v>27</v>
      </c>
      <c r="F987" s="2" t="s">
        <v>27</v>
      </c>
      <c r="G987" s="2" t="s">
        <v>58</v>
      </c>
      <c r="H987" s="2" t="s">
        <v>242</v>
      </c>
      <c r="I987" s="2" t="s">
        <v>42</v>
      </c>
      <c r="J987" s="2" t="s">
        <v>35</v>
      </c>
      <c r="K987" s="2" t="s">
        <v>36</v>
      </c>
      <c r="L987" s="2" t="s">
        <v>33</v>
      </c>
      <c r="M987" s="3">
        <v>42709</v>
      </c>
      <c r="N987" s="4">
        <v>0.95700000000000007</v>
      </c>
      <c r="O987" s="4">
        <v>1.9910000000000003</v>
      </c>
      <c r="P987" s="5">
        <f t="shared" si="75"/>
        <v>1.0804597701149428</v>
      </c>
      <c r="Q987" s="5">
        <v>0.08</v>
      </c>
      <c r="R987" s="6">
        <f t="shared" si="76"/>
        <v>2.1502800000000004</v>
      </c>
      <c r="S987" s="7">
        <v>20</v>
      </c>
      <c r="T987" s="8">
        <f t="shared" si="77"/>
        <v>43.005600000000008</v>
      </c>
      <c r="U987" s="5">
        <v>6.9999999999999993E-2</v>
      </c>
      <c r="V987" s="9">
        <f t="shared" si="78"/>
        <v>3.0103920000000004</v>
      </c>
      <c r="W987" s="4">
        <v>0.8</v>
      </c>
      <c r="X987" s="4">
        <f t="shared" si="79"/>
        <v>40.795208000000002</v>
      </c>
      <c r="Y987" s="58"/>
      <c r="AA987" t="b">
        <f>AND('Sales Filter'!H987= "BOBBY CHAVEZ", YEAR('Sales Filter'!B987 ) = 2015)</f>
        <v>0</v>
      </c>
    </row>
    <row r="988" spans="1:27" ht="14.5">
      <c r="A988" s="2" t="s">
        <v>2075</v>
      </c>
      <c r="B988" s="3">
        <v>42699</v>
      </c>
      <c r="C988" s="2" t="s">
        <v>872</v>
      </c>
      <c r="D988" s="2" t="s">
        <v>873</v>
      </c>
      <c r="E988" s="2" t="s">
        <v>27</v>
      </c>
      <c r="F988" s="2" t="s">
        <v>27</v>
      </c>
      <c r="G988" s="2" t="s">
        <v>28</v>
      </c>
      <c r="H988" s="2" t="s">
        <v>103</v>
      </c>
      <c r="I988" s="2" t="s">
        <v>51</v>
      </c>
      <c r="J988" s="2" t="s">
        <v>31</v>
      </c>
      <c r="K988" s="2" t="s">
        <v>54</v>
      </c>
      <c r="L988" s="2" t="s">
        <v>33</v>
      </c>
      <c r="M988" s="3">
        <v>42708</v>
      </c>
      <c r="N988" s="4">
        <v>68.64</v>
      </c>
      <c r="O988" s="4">
        <v>171.58900000000003</v>
      </c>
      <c r="P988" s="5">
        <f t="shared" si="75"/>
        <v>1.4998397435897439</v>
      </c>
      <c r="Q988" s="5">
        <v>0.08</v>
      </c>
      <c r="R988" s="6">
        <f t="shared" si="76"/>
        <v>185.31612000000004</v>
      </c>
      <c r="S988" s="7">
        <v>26</v>
      </c>
      <c r="T988" s="8">
        <f t="shared" si="77"/>
        <v>4818.2191200000007</v>
      </c>
      <c r="U988" s="5">
        <v>0.05</v>
      </c>
      <c r="V988" s="9">
        <f t="shared" si="78"/>
        <v>240.91095600000006</v>
      </c>
      <c r="W988" s="4">
        <v>8.1300000000000008</v>
      </c>
      <c r="X988" s="4">
        <f t="shared" si="79"/>
        <v>4585.4381640000011</v>
      </c>
      <c r="Y988" s="58"/>
      <c r="AA988" t="b">
        <f>AND('Sales Filter'!H988= "BOBBY CHAVEZ", YEAR('Sales Filter'!B988 ) = 2015)</f>
        <v>0</v>
      </c>
    </row>
    <row r="989" spans="1:27" ht="14.5">
      <c r="A989" s="2" t="s">
        <v>2076</v>
      </c>
      <c r="B989" s="3">
        <v>42699</v>
      </c>
      <c r="C989" s="2" t="s">
        <v>1188</v>
      </c>
      <c r="D989" s="2" t="s">
        <v>1189</v>
      </c>
      <c r="E989" s="2" t="s">
        <v>27</v>
      </c>
      <c r="F989" s="2" t="s">
        <v>27</v>
      </c>
      <c r="G989" s="2" t="s">
        <v>40</v>
      </c>
      <c r="H989" s="2" t="s">
        <v>41</v>
      </c>
      <c r="I989" s="2" t="s">
        <v>42</v>
      </c>
      <c r="J989" s="2" t="s">
        <v>31</v>
      </c>
      <c r="K989" s="2" t="s">
        <v>118</v>
      </c>
      <c r="L989" s="2" t="s">
        <v>119</v>
      </c>
      <c r="M989" s="3">
        <v>42706</v>
      </c>
      <c r="N989" s="4">
        <v>306.88900000000001</v>
      </c>
      <c r="O989" s="4">
        <v>494.98900000000003</v>
      </c>
      <c r="P989" s="5">
        <f t="shared" si="75"/>
        <v>0.61292519445141413</v>
      </c>
      <c r="Q989" s="5">
        <v>0.08</v>
      </c>
      <c r="R989" s="6">
        <f t="shared" si="76"/>
        <v>534.58812000000012</v>
      </c>
      <c r="S989" s="7">
        <v>20</v>
      </c>
      <c r="T989" s="8">
        <f t="shared" si="77"/>
        <v>10691.762400000003</v>
      </c>
      <c r="U989" s="5">
        <v>9.9999999999999992E-2</v>
      </c>
      <c r="V989" s="9">
        <f t="shared" si="78"/>
        <v>1069.1762400000002</v>
      </c>
      <c r="W989" s="4">
        <v>49.05</v>
      </c>
      <c r="X989" s="4">
        <f t="shared" si="79"/>
        <v>9671.6361600000018</v>
      </c>
      <c r="Y989" s="58"/>
      <c r="AA989" t="b">
        <f>AND('Sales Filter'!H989= "BOBBY CHAVEZ", YEAR('Sales Filter'!B989 ) = 2015)</f>
        <v>0</v>
      </c>
    </row>
    <row r="990" spans="1:27" ht="14.5">
      <c r="A990" s="2" t="s">
        <v>2077</v>
      </c>
      <c r="B990" s="3">
        <v>42700</v>
      </c>
      <c r="C990" s="2" t="s">
        <v>1258</v>
      </c>
      <c r="D990" s="2" t="s">
        <v>1259</v>
      </c>
      <c r="E990" s="2" t="s">
        <v>27</v>
      </c>
      <c r="F990" s="2" t="s">
        <v>27</v>
      </c>
      <c r="G990" s="2" t="s">
        <v>40</v>
      </c>
      <c r="H990" s="2" t="s">
        <v>327</v>
      </c>
      <c r="I990" s="2" t="s">
        <v>60</v>
      </c>
      <c r="J990" s="2" t="s">
        <v>35</v>
      </c>
      <c r="K990" s="2" t="s">
        <v>54</v>
      </c>
      <c r="L990" s="2" t="s">
        <v>33</v>
      </c>
      <c r="M990" s="3">
        <v>42708</v>
      </c>
      <c r="N990" s="4">
        <v>2.1339999999999999</v>
      </c>
      <c r="O990" s="4">
        <v>3.3880000000000003</v>
      </c>
      <c r="P990" s="5">
        <f t="shared" si="75"/>
        <v>0.58762886597938169</v>
      </c>
      <c r="Q990" s="5">
        <v>0.08</v>
      </c>
      <c r="R990" s="6">
        <f t="shared" si="76"/>
        <v>3.6590400000000005</v>
      </c>
      <c r="S990" s="7">
        <v>20</v>
      </c>
      <c r="T990" s="8">
        <f t="shared" si="77"/>
        <v>73.180800000000005</v>
      </c>
      <c r="U990" s="5">
        <v>0.03</v>
      </c>
      <c r="V990" s="9">
        <f t="shared" si="78"/>
        <v>2.195424</v>
      </c>
      <c r="W990" s="4">
        <v>1.04</v>
      </c>
      <c r="X990" s="4">
        <f t="shared" si="79"/>
        <v>72.025376000000009</v>
      </c>
      <c r="Y990" s="58"/>
      <c r="AA990" t="b">
        <f>AND('Sales Filter'!H990= "BOBBY CHAVEZ", YEAR('Sales Filter'!B990 ) = 2015)</f>
        <v>0</v>
      </c>
    </row>
    <row r="991" spans="1:27" ht="14.5">
      <c r="A991" s="2" t="s">
        <v>2078</v>
      </c>
      <c r="B991" s="3">
        <v>42701</v>
      </c>
      <c r="C991" s="2" t="s">
        <v>356</v>
      </c>
      <c r="D991" s="2" t="s">
        <v>357</v>
      </c>
      <c r="E991" s="2" t="s">
        <v>27</v>
      </c>
      <c r="F991" s="2" t="s">
        <v>27</v>
      </c>
      <c r="G991" s="2" t="s">
        <v>40</v>
      </c>
      <c r="H991" s="2" t="s">
        <v>89</v>
      </c>
      <c r="I991" s="2" t="s">
        <v>51</v>
      </c>
      <c r="J991" s="2" t="s">
        <v>35</v>
      </c>
      <c r="K991" s="2" t="s">
        <v>36</v>
      </c>
      <c r="L991" s="2" t="s">
        <v>33</v>
      </c>
      <c r="M991" s="3">
        <v>42709</v>
      </c>
      <c r="N991" s="4">
        <v>2.9480000000000004</v>
      </c>
      <c r="O991" s="4">
        <v>6.6880000000000006</v>
      </c>
      <c r="P991" s="5">
        <f t="shared" si="75"/>
        <v>1.2686567164179103</v>
      </c>
      <c r="Q991" s="5">
        <v>0.08</v>
      </c>
      <c r="R991" s="6">
        <f t="shared" si="76"/>
        <v>7.223040000000001</v>
      </c>
      <c r="S991" s="7">
        <v>51</v>
      </c>
      <c r="T991" s="8">
        <f t="shared" si="77"/>
        <v>368.37504000000007</v>
      </c>
      <c r="U991" s="5">
        <v>0.09</v>
      </c>
      <c r="V991" s="9">
        <f t="shared" si="78"/>
        <v>33.153753600000002</v>
      </c>
      <c r="W991" s="4">
        <v>1.22</v>
      </c>
      <c r="X991" s="4">
        <f t="shared" si="79"/>
        <v>336.44128640000008</v>
      </c>
      <c r="Y991" s="58"/>
      <c r="AA991" t="b">
        <f>AND('Sales Filter'!H991= "BOBBY CHAVEZ", YEAR('Sales Filter'!B991 ) = 2015)</f>
        <v>0</v>
      </c>
    </row>
    <row r="992" spans="1:27" ht="14.5">
      <c r="A992" s="2" t="s">
        <v>2079</v>
      </c>
      <c r="B992" s="3">
        <v>42703</v>
      </c>
      <c r="C992" s="2" t="s">
        <v>444</v>
      </c>
      <c r="D992" s="2" t="s">
        <v>445</v>
      </c>
      <c r="E992" s="2" t="s">
        <v>27</v>
      </c>
      <c r="F992" s="2" t="s">
        <v>27</v>
      </c>
      <c r="G992" s="2" t="s">
        <v>58</v>
      </c>
      <c r="H992" s="2" t="s">
        <v>242</v>
      </c>
      <c r="I992" s="2" t="s">
        <v>117</v>
      </c>
      <c r="J992" s="2" t="s">
        <v>31</v>
      </c>
      <c r="K992" s="2" t="s">
        <v>54</v>
      </c>
      <c r="L992" s="2" t="s">
        <v>33</v>
      </c>
      <c r="M992" s="3">
        <v>42711</v>
      </c>
      <c r="N992" s="4">
        <v>59.972000000000008</v>
      </c>
      <c r="O992" s="4">
        <v>111.06700000000001</v>
      </c>
      <c r="P992" s="5">
        <f t="shared" si="75"/>
        <v>0.85198092443140117</v>
      </c>
      <c r="Q992" s="5">
        <v>0.08</v>
      </c>
      <c r="R992" s="6">
        <f t="shared" si="76"/>
        <v>119.95236000000001</v>
      </c>
      <c r="S992" s="7">
        <v>44</v>
      </c>
      <c r="T992" s="8">
        <f t="shared" si="77"/>
        <v>5277.9038400000009</v>
      </c>
      <c r="U992" s="5">
        <v>0.11</v>
      </c>
      <c r="V992" s="9">
        <f t="shared" si="78"/>
        <v>580.56942240000012</v>
      </c>
      <c r="W992" s="4">
        <v>7.2299999999999995</v>
      </c>
      <c r="X992" s="4">
        <f t="shared" si="79"/>
        <v>4704.5644176000005</v>
      </c>
      <c r="Y992" s="58"/>
      <c r="AA992" t="b">
        <f>AND('Sales Filter'!H992= "BOBBY CHAVEZ", YEAR('Sales Filter'!B992 ) = 2015)</f>
        <v>0</v>
      </c>
    </row>
    <row r="993" spans="1:27" ht="14.5">
      <c r="A993" s="2" t="s">
        <v>2080</v>
      </c>
      <c r="B993" s="3">
        <v>42705</v>
      </c>
      <c r="C993" s="2" t="s">
        <v>407</v>
      </c>
      <c r="D993" s="2" t="s">
        <v>408</v>
      </c>
      <c r="E993" s="2" t="s">
        <v>27</v>
      </c>
      <c r="F993" s="2" t="s">
        <v>27</v>
      </c>
      <c r="G993" s="2" t="s">
        <v>40</v>
      </c>
      <c r="H993" s="2" t="s">
        <v>59</v>
      </c>
      <c r="I993" s="2" t="s">
        <v>30</v>
      </c>
      <c r="J993" s="2" t="s">
        <v>35</v>
      </c>
      <c r="K993" s="2" t="s">
        <v>54</v>
      </c>
      <c r="L993" s="2" t="s">
        <v>33</v>
      </c>
      <c r="M993" s="3">
        <v>42714</v>
      </c>
      <c r="N993" s="4">
        <v>2.0240000000000005</v>
      </c>
      <c r="O993" s="4">
        <v>3.1680000000000001</v>
      </c>
      <c r="P993" s="5">
        <f t="shared" si="75"/>
        <v>0.56521739130434756</v>
      </c>
      <c r="Q993" s="5">
        <v>0.08</v>
      </c>
      <c r="R993" s="6">
        <f t="shared" si="76"/>
        <v>3.4214400000000005</v>
      </c>
      <c r="S993" s="7">
        <v>42</v>
      </c>
      <c r="T993" s="8">
        <f t="shared" si="77"/>
        <v>143.70048000000003</v>
      </c>
      <c r="U993" s="5">
        <v>0.01</v>
      </c>
      <c r="V993" s="9">
        <f t="shared" si="78"/>
        <v>1.4370048000000002</v>
      </c>
      <c r="W993" s="4">
        <v>1.54</v>
      </c>
      <c r="X993" s="4">
        <f t="shared" si="79"/>
        <v>143.80347520000001</v>
      </c>
      <c r="Y993" s="58"/>
      <c r="AA993" t="b">
        <f>AND('Sales Filter'!H993= "BOBBY CHAVEZ", YEAR('Sales Filter'!B993 ) = 2015)</f>
        <v>0</v>
      </c>
    </row>
    <row r="994" spans="1:27" ht="14.5">
      <c r="A994" s="2" t="s">
        <v>2081</v>
      </c>
      <c r="B994" s="3">
        <v>42706</v>
      </c>
      <c r="C994" s="2" t="s">
        <v>2082</v>
      </c>
      <c r="D994" s="2" t="s">
        <v>2020</v>
      </c>
      <c r="E994" s="2" t="s">
        <v>48</v>
      </c>
      <c r="F994" s="2" t="s">
        <v>49</v>
      </c>
      <c r="G994" s="2" t="s">
        <v>79</v>
      </c>
      <c r="H994" s="2" t="s">
        <v>50</v>
      </c>
      <c r="I994" s="2" t="s">
        <v>117</v>
      </c>
      <c r="J994" s="2" t="s">
        <v>31</v>
      </c>
      <c r="K994" s="2" t="s">
        <v>54</v>
      </c>
      <c r="L994" s="2" t="s">
        <v>33</v>
      </c>
      <c r="M994" s="3">
        <v>42714</v>
      </c>
      <c r="N994" s="4">
        <v>7.0289999999999999</v>
      </c>
      <c r="O994" s="4">
        <v>21.978000000000002</v>
      </c>
      <c r="P994" s="5">
        <f t="shared" si="75"/>
        <v>2.126760563380282</v>
      </c>
      <c r="Q994" s="5">
        <v>0.08</v>
      </c>
      <c r="R994" s="6">
        <f t="shared" si="76"/>
        <v>23.736240000000002</v>
      </c>
      <c r="S994" s="7">
        <v>31</v>
      </c>
      <c r="T994" s="8">
        <f t="shared" si="77"/>
        <v>735.82344000000012</v>
      </c>
      <c r="U994" s="5">
        <v>6.9999999999999993E-2</v>
      </c>
      <c r="V994" s="9">
        <f t="shared" si="78"/>
        <v>51.507640800000004</v>
      </c>
      <c r="W994" s="4">
        <v>4.05</v>
      </c>
      <c r="X994" s="4">
        <f t="shared" si="79"/>
        <v>688.36579920000008</v>
      </c>
      <c r="Y994" s="58"/>
      <c r="AA994" t="b">
        <f>AND('Sales Filter'!H994= "BOBBY CHAVEZ", YEAR('Sales Filter'!B994 ) = 2015)</f>
        <v>0</v>
      </c>
    </row>
    <row r="995" spans="1:27" ht="14.5">
      <c r="A995" s="2" t="s">
        <v>2083</v>
      </c>
      <c r="B995" s="3">
        <v>42707</v>
      </c>
      <c r="C995" s="2" t="s">
        <v>1563</v>
      </c>
      <c r="D995" s="2" t="s">
        <v>1564</v>
      </c>
      <c r="E995" s="2" t="s">
        <v>27</v>
      </c>
      <c r="F995" s="2" t="s">
        <v>27</v>
      </c>
      <c r="G995" s="2" t="s">
        <v>28</v>
      </c>
      <c r="H995" s="2" t="s">
        <v>29</v>
      </c>
      <c r="I995" s="2" t="s">
        <v>117</v>
      </c>
      <c r="J995" s="2" t="s">
        <v>35</v>
      </c>
      <c r="K995" s="2" t="s">
        <v>32</v>
      </c>
      <c r="L995" s="2" t="s">
        <v>43</v>
      </c>
      <c r="M995" s="3">
        <v>42716</v>
      </c>
      <c r="N995" s="4">
        <v>1.6060000000000001</v>
      </c>
      <c r="O995" s="4">
        <v>3.927</v>
      </c>
      <c r="P995" s="5">
        <f t="shared" si="75"/>
        <v>1.4452054794520546</v>
      </c>
      <c r="Q995" s="5">
        <v>0.08</v>
      </c>
      <c r="R995" s="6">
        <f t="shared" si="76"/>
        <v>4.2411600000000007</v>
      </c>
      <c r="S995" s="7">
        <v>12</v>
      </c>
      <c r="T995" s="8">
        <f t="shared" si="77"/>
        <v>50.893920000000008</v>
      </c>
      <c r="U995" s="5">
        <v>0.02</v>
      </c>
      <c r="V995" s="9">
        <f t="shared" si="78"/>
        <v>1.0178784000000003</v>
      </c>
      <c r="W995" s="4">
        <v>4.22</v>
      </c>
      <c r="X995" s="4">
        <f t="shared" si="79"/>
        <v>54.096041600000007</v>
      </c>
      <c r="Y995" s="58"/>
      <c r="AA995" t="b">
        <f>AND('Sales Filter'!H995= "BOBBY CHAVEZ", YEAR('Sales Filter'!B995 ) = 2015)</f>
        <v>0</v>
      </c>
    </row>
    <row r="996" spans="1:27" ht="14.5">
      <c r="A996" s="2" t="s">
        <v>2084</v>
      </c>
      <c r="B996" s="3">
        <v>42708</v>
      </c>
      <c r="C996" s="2" t="s">
        <v>761</v>
      </c>
      <c r="D996" s="2" t="s">
        <v>762</v>
      </c>
      <c r="E996" s="2" t="s">
        <v>27</v>
      </c>
      <c r="F996" s="2" t="s">
        <v>27</v>
      </c>
      <c r="G996" s="2" t="s">
        <v>28</v>
      </c>
      <c r="H996" s="2" t="s">
        <v>242</v>
      </c>
      <c r="I996" s="2" t="s">
        <v>42</v>
      </c>
      <c r="J996" s="2" t="s">
        <v>31</v>
      </c>
      <c r="K996" s="2" t="s">
        <v>54</v>
      </c>
      <c r="L996" s="2" t="s">
        <v>33</v>
      </c>
      <c r="M996" s="3">
        <v>42717</v>
      </c>
      <c r="N996" s="4">
        <v>35.222000000000008</v>
      </c>
      <c r="O996" s="4">
        <v>167.72800000000001</v>
      </c>
      <c r="P996" s="5">
        <f t="shared" si="75"/>
        <v>3.7620237351655206</v>
      </c>
      <c r="Q996" s="5">
        <v>0.08</v>
      </c>
      <c r="R996" s="6">
        <f t="shared" si="76"/>
        <v>181.14624000000003</v>
      </c>
      <c r="S996" s="7">
        <v>48</v>
      </c>
      <c r="T996" s="8">
        <f t="shared" si="77"/>
        <v>8695.0195200000016</v>
      </c>
      <c r="U996" s="5">
        <v>0.02</v>
      </c>
      <c r="V996" s="9">
        <f t="shared" si="78"/>
        <v>173.90039040000005</v>
      </c>
      <c r="W996" s="4">
        <v>4.05</v>
      </c>
      <c r="X996" s="4">
        <f t="shared" si="79"/>
        <v>8525.1691296000008</v>
      </c>
      <c r="Y996" s="58"/>
      <c r="AA996" t="b">
        <f>AND('Sales Filter'!H996= "BOBBY CHAVEZ", YEAR('Sales Filter'!B996 ) = 2015)</f>
        <v>0</v>
      </c>
    </row>
    <row r="997" spans="1:27" ht="14.5">
      <c r="A997" s="2" t="s">
        <v>2085</v>
      </c>
      <c r="B997" s="3">
        <v>42710</v>
      </c>
      <c r="C997" s="2" t="s">
        <v>2086</v>
      </c>
      <c r="D997" s="2" t="s">
        <v>2020</v>
      </c>
      <c r="E997" s="2" t="s">
        <v>48</v>
      </c>
      <c r="F997" s="2" t="s">
        <v>49</v>
      </c>
      <c r="G997" s="2" t="s">
        <v>40</v>
      </c>
      <c r="H997" s="2" t="s">
        <v>70</v>
      </c>
      <c r="I997" s="2" t="s">
        <v>117</v>
      </c>
      <c r="J997" s="2" t="s">
        <v>35</v>
      </c>
      <c r="K997" s="2" t="s">
        <v>54</v>
      </c>
      <c r="L997" s="2" t="s">
        <v>33</v>
      </c>
      <c r="M997" s="3">
        <v>42719</v>
      </c>
      <c r="N997" s="4">
        <v>16.445</v>
      </c>
      <c r="O997" s="4">
        <v>38.236000000000004</v>
      </c>
      <c r="P997" s="5">
        <f t="shared" si="75"/>
        <v>1.3250836120401339</v>
      </c>
      <c r="Q997" s="5">
        <v>0.08</v>
      </c>
      <c r="R997" s="6">
        <f t="shared" si="76"/>
        <v>41.294880000000006</v>
      </c>
      <c r="S997" s="7">
        <v>12</v>
      </c>
      <c r="T997" s="8">
        <f t="shared" si="77"/>
        <v>495.53856000000007</v>
      </c>
      <c r="U997" s="5">
        <v>6.9999999999999993E-2</v>
      </c>
      <c r="V997" s="9">
        <f t="shared" si="78"/>
        <v>34.687699200000004</v>
      </c>
      <c r="W997" s="4">
        <v>8.2700000000000014</v>
      </c>
      <c r="X997" s="4">
        <f t="shared" si="79"/>
        <v>469.12086080000006</v>
      </c>
      <c r="Y997" s="58"/>
      <c r="AA997" t="b">
        <f>AND('Sales Filter'!H997= "BOBBY CHAVEZ", YEAR('Sales Filter'!B997 ) = 2015)</f>
        <v>0</v>
      </c>
    </row>
    <row r="998" spans="1:27" ht="14.5">
      <c r="A998" s="2" t="s">
        <v>2087</v>
      </c>
      <c r="B998" s="3">
        <v>42711</v>
      </c>
      <c r="C998" s="2" t="s">
        <v>1452</v>
      </c>
      <c r="D998" s="2" t="s">
        <v>1453</v>
      </c>
      <c r="E998" s="2" t="s">
        <v>27</v>
      </c>
      <c r="F998" s="2" t="s">
        <v>27</v>
      </c>
      <c r="G998" s="2" t="s">
        <v>28</v>
      </c>
      <c r="H998" s="2" t="s">
        <v>103</v>
      </c>
      <c r="I998" s="2" t="s">
        <v>117</v>
      </c>
      <c r="J998" s="2" t="s">
        <v>35</v>
      </c>
      <c r="K998" s="2" t="s">
        <v>36</v>
      </c>
      <c r="L998" s="2" t="s">
        <v>33</v>
      </c>
      <c r="M998" s="3">
        <v>42719</v>
      </c>
      <c r="N998" s="4">
        <v>1.1990000000000003</v>
      </c>
      <c r="O998" s="4">
        <v>2.8600000000000003</v>
      </c>
      <c r="P998" s="5">
        <f t="shared" si="75"/>
        <v>1.3853211009174309</v>
      </c>
      <c r="Q998" s="5">
        <v>0.08</v>
      </c>
      <c r="R998" s="6">
        <f t="shared" si="76"/>
        <v>3.0888000000000004</v>
      </c>
      <c r="S998" s="7">
        <v>10</v>
      </c>
      <c r="T998" s="8">
        <f t="shared" si="77"/>
        <v>30.888000000000005</v>
      </c>
      <c r="U998" s="5">
        <v>0.03</v>
      </c>
      <c r="V998" s="9">
        <f t="shared" si="78"/>
        <v>0.92664000000000013</v>
      </c>
      <c r="W998" s="4">
        <v>2.4499999999999997</v>
      </c>
      <c r="X998" s="4">
        <f t="shared" si="79"/>
        <v>32.411360000000009</v>
      </c>
      <c r="Y998" s="58"/>
      <c r="AA998" t="b">
        <f>AND('Sales Filter'!H998= "BOBBY CHAVEZ", YEAR('Sales Filter'!B998 ) = 2015)</f>
        <v>0</v>
      </c>
    </row>
    <row r="999" spans="1:27" ht="14.5">
      <c r="A999" s="2" t="s">
        <v>2088</v>
      </c>
      <c r="B999" s="3">
        <v>42712</v>
      </c>
      <c r="C999" s="2" t="s">
        <v>1133</v>
      </c>
      <c r="D999" s="2" t="s">
        <v>1134</v>
      </c>
      <c r="E999" s="2" t="s">
        <v>27</v>
      </c>
      <c r="F999" s="2" t="s">
        <v>27</v>
      </c>
      <c r="G999" s="2" t="s">
        <v>28</v>
      </c>
      <c r="H999" s="2" t="s">
        <v>29</v>
      </c>
      <c r="I999" s="2" t="s">
        <v>60</v>
      </c>
      <c r="J999" s="2" t="s">
        <v>35</v>
      </c>
      <c r="K999" s="2" t="s">
        <v>36</v>
      </c>
      <c r="L999" s="2" t="s">
        <v>33</v>
      </c>
      <c r="M999" s="3">
        <v>42721</v>
      </c>
      <c r="N999" s="4">
        <v>0.26400000000000001</v>
      </c>
      <c r="O999" s="4">
        <v>1.3860000000000001</v>
      </c>
      <c r="P999" s="5">
        <f t="shared" si="75"/>
        <v>4.25</v>
      </c>
      <c r="Q999" s="5">
        <v>0.08</v>
      </c>
      <c r="R999" s="6">
        <f t="shared" si="76"/>
        <v>1.4968800000000002</v>
      </c>
      <c r="S999" s="7">
        <v>39</v>
      </c>
      <c r="T999" s="8">
        <f t="shared" si="77"/>
        <v>58.378320000000009</v>
      </c>
      <c r="U999" s="5">
        <v>0.04</v>
      </c>
      <c r="V999" s="9">
        <f t="shared" si="78"/>
        <v>2.3351328000000002</v>
      </c>
      <c r="W999" s="4">
        <v>0.75</v>
      </c>
      <c r="X999" s="4">
        <f t="shared" si="79"/>
        <v>56.793187200000006</v>
      </c>
      <c r="Y999" s="58"/>
      <c r="AA999" t="b">
        <f>AND('Sales Filter'!H999= "BOBBY CHAVEZ", YEAR('Sales Filter'!B999 ) = 2015)</f>
        <v>0</v>
      </c>
    </row>
    <row r="1000" spans="1:27" ht="14.5">
      <c r="A1000" s="2" t="s">
        <v>2089</v>
      </c>
      <c r="B1000" s="3">
        <v>42712</v>
      </c>
      <c r="C1000" s="2" t="s">
        <v>822</v>
      </c>
      <c r="D1000" s="2" t="s">
        <v>823</v>
      </c>
      <c r="E1000" s="2" t="s">
        <v>48</v>
      </c>
      <c r="F1000" s="2" t="s">
        <v>49</v>
      </c>
      <c r="G1000" s="2" t="s">
        <v>58</v>
      </c>
      <c r="H1000" s="2" t="s">
        <v>50</v>
      </c>
      <c r="I1000" s="2" t="s">
        <v>42</v>
      </c>
      <c r="J1000" s="2" t="s">
        <v>35</v>
      </c>
      <c r="K1000" s="2" t="s">
        <v>36</v>
      </c>
      <c r="L1000" s="2" t="s">
        <v>33</v>
      </c>
      <c r="M1000" s="3">
        <v>42723</v>
      </c>
      <c r="N1000" s="4">
        <v>2.6290000000000004</v>
      </c>
      <c r="O1000" s="4">
        <v>4.6859999999999999</v>
      </c>
      <c r="P1000" s="5">
        <f t="shared" si="75"/>
        <v>0.78242677824267748</v>
      </c>
      <c r="Q1000" s="5">
        <v>0.08</v>
      </c>
      <c r="R1000" s="6">
        <f t="shared" si="76"/>
        <v>5.06088</v>
      </c>
      <c r="S1000" s="7">
        <v>46</v>
      </c>
      <c r="T1000" s="8">
        <f t="shared" si="77"/>
        <v>232.80047999999999</v>
      </c>
      <c r="U1000" s="5">
        <v>0.02</v>
      </c>
      <c r="V1000" s="9">
        <f t="shared" si="78"/>
        <v>4.6560096</v>
      </c>
      <c r="W1000" s="4">
        <v>1.25</v>
      </c>
      <c r="X1000" s="4">
        <f t="shared" si="79"/>
        <v>229.39447039999999</v>
      </c>
      <c r="Y1000" s="58"/>
      <c r="AA1000" t="b">
        <f>AND('Sales Filter'!H1000= "BOBBY CHAVEZ", YEAR('Sales Filter'!B1000 ) = 2015)</f>
        <v>0</v>
      </c>
    </row>
    <row r="1001" spans="1:27" ht="14.5">
      <c r="A1001" s="2" t="s">
        <v>2090</v>
      </c>
      <c r="B1001" s="3">
        <v>42712</v>
      </c>
      <c r="C1001" s="2" t="s">
        <v>749</v>
      </c>
      <c r="D1001" s="2" t="s">
        <v>750</v>
      </c>
      <c r="E1001" s="2" t="s">
        <v>27</v>
      </c>
      <c r="F1001" s="2" t="s">
        <v>27</v>
      </c>
      <c r="G1001" s="2" t="s">
        <v>79</v>
      </c>
      <c r="H1001" s="2" t="s">
        <v>327</v>
      </c>
      <c r="I1001" s="2" t="s">
        <v>51</v>
      </c>
      <c r="J1001" s="2" t="s">
        <v>35</v>
      </c>
      <c r="K1001" s="2" t="s">
        <v>32</v>
      </c>
      <c r="L1001" s="2" t="s">
        <v>33</v>
      </c>
      <c r="M1001" s="3">
        <v>42721</v>
      </c>
      <c r="N1001" s="4">
        <v>1.034</v>
      </c>
      <c r="O1001" s="4">
        <v>2.2880000000000003</v>
      </c>
      <c r="P1001" s="5">
        <f t="shared" si="75"/>
        <v>1.2127659574468086</v>
      </c>
      <c r="Q1001" s="5">
        <v>0.08</v>
      </c>
      <c r="R1001" s="6">
        <f t="shared" si="76"/>
        <v>2.4710400000000003</v>
      </c>
      <c r="S1001" s="7">
        <v>38</v>
      </c>
      <c r="T1001" s="8">
        <f t="shared" si="77"/>
        <v>93.89952000000001</v>
      </c>
      <c r="U1001" s="5">
        <v>0.11</v>
      </c>
      <c r="V1001" s="9">
        <f t="shared" si="78"/>
        <v>10.328947200000002</v>
      </c>
      <c r="W1001" s="4">
        <v>2.61</v>
      </c>
      <c r="X1001" s="4">
        <f t="shared" si="79"/>
        <v>86.180572800000007</v>
      </c>
      <c r="Y1001" s="58"/>
      <c r="AA1001" t="b">
        <f>AND('Sales Filter'!H1001= "BOBBY CHAVEZ", YEAR('Sales Filter'!B1001 ) = 2015)</f>
        <v>0</v>
      </c>
    </row>
    <row r="1002" spans="1:27" ht="14.5">
      <c r="A1002" s="2" t="s">
        <v>2091</v>
      </c>
      <c r="B1002" s="3">
        <v>42712</v>
      </c>
      <c r="C1002" s="2" t="s">
        <v>379</v>
      </c>
      <c r="D1002" s="2" t="s">
        <v>380</v>
      </c>
      <c r="E1002" s="2" t="s">
        <v>27</v>
      </c>
      <c r="F1002" s="2" t="s">
        <v>27</v>
      </c>
      <c r="G1002" s="2" t="s">
        <v>28</v>
      </c>
      <c r="H1002" s="2" t="s">
        <v>29</v>
      </c>
      <c r="I1002" s="2" t="s">
        <v>42</v>
      </c>
      <c r="J1002" s="2" t="s">
        <v>35</v>
      </c>
      <c r="K1002" s="2" t="s">
        <v>36</v>
      </c>
      <c r="L1002" s="2" t="s">
        <v>33</v>
      </c>
      <c r="M1002" s="3">
        <v>42724</v>
      </c>
      <c r="N1002" s="4">
        <v>2.0020000000000002</v>
      </c>
      <c r="O1002" s="4">
        <v>3.278</v>
      </c>
      <c r="P1002" s="5">
        <f t="shared" si="75"/>
        <v>0.63736263736263721</v>
      </c>
      <c r="Q1002" s="5">
        <v>0.08</v>
      </c>
      <c r="R1002" s="6">
        <f t="shared" si="76"/>
        <v>3.5402400000000003</v>
      </c>
      <c r="S1002" s="7">
        <v>47</v>
      </c>
      <c r="T1002" s="8">
        <f t="shared" si="77"/>
        <v>166.39128000000002</v>
      </c>
      <c r="U1002" s="5">
        <v>6.0000000000000005E-2</v>
      </c>
      <c r="V1002" s="9">
        <f t="shared" si="78"/>
        <v>9.9834768000000018</v>
      </c>
      <c r="W1002" s="4">
        <v>1.6300000000000001</v>
      </c>
      <c r="X1002" s="4">
        <f t="shared" si="79"/>
        <v>158.03780320000001</v>
      </c>
      <c r="Y1002" s="58"/>
      <c r="AA1002" t="b">
        <f>AND('Sales Filter'!H1002= "BOBBY CHAVEZ", YEAR('Sales Filter'!B1002 ) = 2015)</f>
        <v>0</v>
      </c>
    </row>
    <row r="1003" spans="1:27" ht="14.5">
      <c r="A1003" s="2" t="s">
        <v>2092</v>
      </c>
      <c r="B1003" s="3">
        <v>42716</v>
      </c>
      <c r="C1003" s="2" t="s">
        <v>1098</v>
      </c>
      <c r="D1003" s="2" t="s">
        <v>1099</v>
      </c>
      <c r="E1003" s="2" t="s">
        <v>27</v>
      </c>
      <c r="F1003" s="2" t="s">
        <v>27</v>
      </c>
      <c r="G1003" s="2" t="s">
        <v>79</v>
      </c>
      <c r="H1003" s="2" t="s">
        <v>41</v>
      </c>
      <c r="I1003" s="2" t="s">
        <v>117</v>
      </c>
      <c r="J1003" s="2" t="s">
        <v>35</v>
      </c>
      <c r="K1003" s="2" t="s">
        <v>54</v>
      </c>
      <c r="L1003" s="2" t="s">
        <v>33</v>
      </c>
      <c r="M1003" s="3">
        <v>42724</v>
      </c>
      <c r="N1003" s="4">
        <v>9.8120000000000012</v>
      </c>
      <c r="O1003" s="4">
        <v>32.713999999999999</v>
      </c>
      <c r="P1003" s="5">
        <f t="shared" si="75"/>
        <v>2.3340807174887885</v>
      </c>
      <c r="Q1003" s="5">
        <v>0.08</v>
      </c>
      <c r="R1003" s="6">
        <f t="shared" si="76"/>
        <v>35.331119999999999</v>
      </c>
      <c r="S1003" s="7">
        <v>24</v>
      </c>
      <c r="T1003" s="8">
        <f t="shared" si="77"/>
        <v>847.94687999999996</v>
      </c>
      <c r="U1003" s="5">
        <v>0.08</v>
      </c>
      <c r="V1003" s="9">
        <f t="shared" si="78"/>
        <v>67.835750399999995</v>
      </c>
      <c r="W1003" s="4">
        <v>6.6899999999999995</v>
      </c>
      <c r="X1003" s="4">
        <f t="shared" si="79"/>
        <v>786.80112959999997</v>
      </c>
      <c r="Y1003" s="58"/>
      <c r="AA1003" t="b">
        <f>AND('Sales Filter'!H1003= "BOBBY CHAVEZ", YEAR('Sales Filter'!B1003 ) = 2015)</f>
        <v>0</v>
      </c>
    </row>
    <row r="1004" spans="1:27" ht="14.5">
      <c r="A1004" s="2" t="s">
        <v>2093</v>
      </c>
      <c r="B1004" s="3">
        <v>42717</v>
      </c>
      <c r="C1004" s="2" t="s">
        <v>1034</v>
      </c>
      <c r="D1004" s="2" t="s">
        <v>1035</v>
      </c>
      <c r="E1004" s="2" t="s">
        <v>27</v>
      </c>
      <c r="F1004" s="2" t="s">
        <v>27</v>
      </c>
      <c r="G1004" s="2" t="s">
        <v>28</v>
      </c>
      <c r="H1004" s="2" t="s">
        <v>327</v>
      </c>
      <c r="I1004" s="2" t="s">
        <v>42</v>
      </c>
      <c r="J1004" s="2" t="s">
        <v>196</v>
      </c>
      <c r="K1004" s="2" t="s">
        <v>32</v>
      </c>
      <c r="L1004" s="2" t="s">
        <v>43</v>
      </c>
      <c r="M1004" s="3">
        <v>42733</v>
      </c>
      <c r="N1004" s="4">
        <v>6.0500000000000007</v>
      </c>
      <c r="O1004" s="4">
        <v>13.442000000000002</v>
      </c>
      <c r="P1004" s="5">
        <f t="shared" si="75"/>
        <v>1.2218181818181819</v>
      </c>
      <c r="Q1004" s="5">
        <v>0.08</v>
      </c>
      <c r="R1004" s="6">
        <f t="shared" si="76"/>
        <v>14.517360000000004</v>
      </c>
      <c r="S1004" s="7">
        <v>19</v>
      </c>
      <c r="T1004" s="8">
        <f t="shared" si="77"/>
        <v>275.82984000000005</v>
      </c>
      <c r="U1004" s="5">
        <v>0.02</v>
      </c>
      <c r="V1004" s="9">
        <f t="shared" si="78"/>
        <v>5.5165968000000012</v>
      </c>
      <c r="W1004" s="4">
        <v>2.9</v>
      </c>
      <c r="X1004" s="4">
        <f t="shared" si="79"/>
        <v>273.21324320000002</v>
      </c>
      <c r="Y1004" s="58"/>
      <c r="AA1004" t="b">
        <f>AND('Sales Filter'!H1004= "BOBBY CHAVEZ", YEAR('Sales Filter'!B1004 ) = 2015)</f>
        <v>0</v>
      </c>
    </row>
    <row r="1005" spans="1:27" ht="14.5">
      <c r="A1005" s="2" t="s">
        <v>2094</v>
      </c>
      <c r="B1005" s="3">
        <v>42719</v>
      </c>
      <c r="C1005" s="2" t="s">
        <v>2095</v>
      </c>
      <c r="D1005" s="2" t="s">
        <v>2096</v>
      </c>
      <c r="E1005" s="2" t="s">
        <v>27</v>
      </c>
      <c r="F1005" s="2" t="s">
        <v>27</v>
      </c>
      <c r="G1005" s="2" t="s">
        <v>79</v>
      </c>
      <c r="H1005" s="2" t="s">
        <v>29</v>
      </c>
      <c r="I1005" s="2" t="s">
        <v>117</v>
      </c>
      <c r="J1005" s="2" t="s">
        <v>35</v>
      </c>
      <c r="K1005" s="2" t="s">
        <v>36</v>
      </c>
      <c r="L1005" s="2" t="s">
        <v>33</v>
      </c>
      <c r="M1005" s="3">
        <v>42728</v>
      </c>
      <c r="N1005" s="4">
        <v>2.7720000000000002</v>
      </c>
      <c r="O1005" s="4">
        <v>4.4000000000000004</v>
      </c>
      <c r="P1005" s="5">
        <f t="shared" si="75"/>
        <v>0.58730158730158732</v>
      </c>
      <c r="Q1005" s="5">
        <v>0.08</v>
      </c>
      <c r="R1005" s="6">
        <f t="shared" si="76"/>
        <v>4.7520000000000007</v>
      </c>
      <c r="S1005" s="7">
        <v>30</v>
      </c>
      <c r="T1005" s="8">
        <f t="shared" si="77"/>
        <v>142.56000000000003</v>
      </c>
      <c r="U1005" s="5">
        <v>0.05</v>
      </c>
      <c r="V1005" s="9">
        <f t="shared" si="78"/>
        <v>7.1280000000000019</v>
      </c>
      <c r="W1005" s="4">
        <v>1.35</v>
      </c>
      <c r="X1005" s="4">
        <f t="shared" si="79"/>
        <v>136.78200000000001</v>
      </c>
      <c r="Y1005" s="58"/>
      <c r="AA1005" t="b">
        <f>AND('Sales Filter'!H1005= "BOBBY CHAVEZ", YEAR('Sales Filter'!B1005 ) = 2015)</f>
        <v>0</v>
      </c>
    </row>
    <row r="1006" spans="1:27" ht="14.5">
      <c r="A1006" s="2" t="s">
        <v>2097</v>
      </c>
      <c r="B1006" s="3">
        <v>42720</v>
      </c>
      <c r="C1006" s="2" t="s">
        <v>225</v>
      </c>
      <c r="D1006" s="2" t="s">
        <v>226</v>
      </c>
      <c r="E1006" s="2" t="s">
        <v>27</v>
      </c>
      <c r="F1006" s="2" t="s">
        <v>27</v>
      </c>
      <c r="G1006" s="2" t="s">
        <v>79</v>
      </c>
      <c r="H1006" s="2" t="s">
        <v>29</v>
      </c>
      <c r="I1006" s="2" t="s">
        <v>60</v>
      </c>
      <c r="J1006" s="2" t="s">
        <v>35</v>
      </c>
      <c r="K1006" s="2" t="s">
        <v>32</v>
      </c>
      <c r="L1006" s="2" t="s">
        <v>33</v>
      </c>
      <c r="M1006" s="3">
        <v>42728</v>
      </c>
      <c r="N1006" s="4">
        <v>4.6090000000000009</v>
      </c>
      <c r="O1006" s="4">
        <v>11.253000000000002</v>
      </c>
      <c r="P1006" s="5">
        <f t="shared" si="75"/>
        <v>1.4415274463007159</v>
      </c>
      <c r="Q1006" s="5">
        <v>0.08</v>
      </c>
      <c r="R1006" s="6">
        <f t="shared" si="76"/>
        <v>12.153240000000002</v>
      </c>
      <c r="S1006" s="7">
        <v>21</v>
      </c>
      <c r="T1006" s="8">
        <f t="shared" si="77"/>
        <v>255.21804000000003</v>
      </c>
      <c r="U1006" s="5">
        <v>6.0000000000000005E-2</v>
      </c>
      <c r="V1006" s="9">
        <f t="shared" si="78"/>
        <v>15.313082400000003</v>
      </c>
      <c r="W1006" s="4">
        <v>4.7299999999999995</v>
      </c>
      <c r="X1006" s="4">
        <f t="shared" si="79"/>
        <v>244.63495760000001</v>
      </c>
      <c r="Y1006" s="58"/>
      <c r="AA1006" t="b">
        <f>AND('Sales Filter'!H1006= "BOBBY CHAVEZ", YEAR('Sales Filter'!B1006 ) = 2015)</f>
        <v>0</v>
      </c>
    </row>
    <row r="1007" spans="1:27" ht="14.5">
      <c r="A1007" s="2" t="s">
        <v>2098</v>
      </c>
      <c r="B1007" s="3">
        <v>42721</v>
      </c>
      <c r="C1007" s="2" t="s">
        <v>169</v>
      </c>
      <c r="D1007" s="2" t="s">
        <v>170</v>
      </c>
      <c r="E1007" s="2" t="s">
        <v>27</v>
      </c>
      <c r="F1007" s="2" t="s">
        <v>27</v>
      </c>
      <c r="G1007" s="2" t="s">
        <v>79</v>
      </c>
      <c r="H1007" s="2" t="s">
        <v>84</v>
      </c>
      <c r="I1007" s="2" t="s">
        <v>60</v>
      </c>
      <c r="J1007" s="2" t="s">
        <v>31</v>
      </c>
      <c r="K1007" s="2" t="s">
        <v>54</v>
      </c>
      <c r="L1007" s="2" t="s">
        <v>33</v>
      </c>
      <c r="M1007" s="3">
        <v>42730</v>
      </c>
      <c r="N1007" s="4">
        <v>35.222000000000008</v>
      </c>
      <c r="O1007" s="4">
        <v>167.72800000000001</v>
      </c>
      <c r="P1007" s="5">
        <f t="shared" si="75"/>
        <v>3.7620237351655206</v>
      </c>
      <c r="Q1007" s="5">
        <v>0.08</v>
      </c>
      <c r="R1007" s="6">
        <f t="shared" si="76"/>
        <v>181.14624000000003</v>
      </c>
      <c r="S1007" s="7">
        <v>14</v>
      </c>
      <c r="T1007" s="8">
        <f t="shared" si="77"/>
        <v>2536.0473600000005</v>
      </c>
      <c r="U1007" s="5">
        <v>0.08</v>
      </c>
      <c r="V1007" s="9">
        <f t="shared" si="78"/>
        <v>202.88378880000005</v>
      </c>
      <c r="W1007" s="4">
        <v>4.05</v>
      </c>
      <c r="X1007" s="4">
        <f t="shared" si="79"/>
        <v>2337.2135712000008</v>
      </c>
      <c r="Y1007" s="58"/>
      <c r="AA1007" t="b">
        <f>AND('Sales Filter'!H1007= "BOBBY CHAVEZ", YEAR('Sales Filter'!B1007 ) = 2015)</f>
        <v>0</v>
      </c>
    </row>
    <row r="1008" spans="1:27" ht="14.5">
      <c r="A1008" s="2" t="s">
        <v>2099</v>
      </c>
      <c r="B1008" s="3">
        <v>42723</v>
      </c>
      <c r="C1008" s="2" t="s">
        <v>2100</v>
      </c>
      <c r="D1008" s="2" t="s">
        <v>2101</v>
      </c>
      <c r="E1008" s="2" t="s">
        <v>27</v>
      </c>
      <c r="F1008" s="2" t="s">
        <v>27</v>
      </c>
      <c r="G1008" s="2" t="s">
        <v>79</v>
      </c>
      <c r="H1008" s="2" t="s">
        <v>29</v>
      </c>
      <c r="I1008" s="2" t="s">
        <v>60</v>
      </c>
      <c r="J1008" s="2" t="s">
        <v>35</v>
      </c>
      <c r="K1008" s="2" t="s">
        <v>32</v>
      </c>
      <c r="L1008" s="2" t="s">
        <v>33</v>
      </c>
      <c r="M1008" s="3">
        <v>42731</v>
      </c>
      <c r="N1008" s="4">
        <v>1.034</v>
      </c>
      <c r="O1008" s="4">
        <v>2.2880000000000003</v>
      </c>
      <c r="P1008" s="5">
        <f t="shared" si="75"/>
        <v>1.2127659574468086</v>
      </c>
      <c r="Q1008" s="5">
        <v>0.08</v>
      </c>
      <c r="R1008" s="6">
        <f t="shared" si="76"/>
        <v>2.4710400000000003</v>
      </c>
      <c r="S1008" s="7">
        <v>51</v>
      </c>
      <c r="T1008" s="8">
        <f t="shared" si="77"/>
        <v>126.02304000000002</v>
      </c>
      <c r="U1008" s="5">
        <v>0.08</v>
      </c>
      <c r="V1008" s="9">
        <f t="shared" si="78"/>
        <v>10.081843200000002</v>
      </c>
      <c r="W1008" s="4">
        <v>2.61</v>
      </c>
      <c r="X1008" s="4">
        <f t="shared" si="79"/>
        <v>118.55119680000003</v>
      </c>
      <c r="Y1008" s="58"/>
      <c r="AA1008" t="b">
        <f>AND('Sales Filter'!H1008= "BOBBY CHAVEZ", YEAR('Sales Filter'!B1008 ) = 2015)</f>
        <v>0</v>
      </c>
    </row>
    <row r="1009" spans="1:27" ht="14.5">
      <c r="A1009" s="2" t="s">
        <v>2102</v>
      </c>
      <c r="B1009" s="3">
        <v>42724</v>
      </c>
      <c r="C1009" s="2" t="s">
        <v>263</v>
      </c>
      <c r="D1009" s="2" t="s">
        <v>264</v>
      </c>
      <c r="E1009" s="2" t="s">
        <v>27</v>
      </c>
      <c r="F1009" s="2" t="s">
        <v>27</v>
      </c>
      <c r="G1009" s="2" t="s">
        <v>79</v>
      </c>
      <c r="H1009" s="2" t="s">
        <v>112</v>
      </c>
      <c r="I1009" s="2" t="s">
        <v>60</v>
      </c>
      <c r="J1009" s="2" t="s">
        <v>35</v>
      </c>
      <c r="K1009" s="2" t="s">
        <v>54</v>
      </c>
      <c r="L1009" s="2" t="s">
        <v>33</v>
      </c>
      <c r="M1009" s="3">
        <v>42732</v>
      </c>
      <c r="N1009" s="4">
        <v>1.298</v>
      </c>
      <c r="O1009" s="4">
        <v>2.0680000000000001</v>
      </c>
      <c r="P1009" s="5">
        <f t="shared" si="75"/>
        <v>0.59322033898305082</v>
      </c>
      <c r="Q1009" s="5">
        <v>0.08</v>
      </c>
      <c r="R1009" s="6">
        <f t="shared" si="76"/>
        <v>2.2334400000000003</v>
      </c>
      <c r="S1009" s="7">
        <v>21</v>
      </c>
      <c r="T1009" s="8">
        <f t="shared" si="77"/>
        <v>46.902240000000006</v>
      </c>
      <c r="U1009" s="5">
        <v>6.9999999999999993E-2</v>
      </c>
      <c r="V1009" s="9">
        <f t="shared" si="78"/>
        <v>3.2831568</v>
      </c>
      <c r="W1009" s="4">
        <v>1.54</v>
      </c>
      <c r="X1009" s="4">
        <f t="shared" si="79"/>
        <v>45.159083200000005</v>
      </c>
      <c r="Y1009" s="58"/>
      <c r="AA1009" t="b">
        <f>AND('Sales Filter'!H1009= "BOBBY CHAVEZ", YEAR('Sales Filter'!B1009 ) = 2015)</f>
        <v>0</v>
      </c>
    </row>
    <row r="1010" spans="1:27" ht="14.5">
      <c r="A1010" s="2" t="s">
        <v>2103</v>
      </c>
      <c r="B1010" s="3">
        <v>42726</v>
      </c>
      <c r="C1010" s="2" t="s">
        <v>2104</v>
      </c>
      <c r="D1010" s="2" t="s">
        <v>2020</v>
      </c>
      <c r="E1010" s="2" t="s">
        <v>48</v>
      </c>
      <c r="F1010" s="2" t="s">
        <v>49</v>
      </c>
      <c r="G1010" s="2" t="s">
        <v>79</v>
      </c>
      <c r="H1010" s="2" t="s">
        <v>70</v>
      </c>
      <c r="I1010" s="2" t="s">
        <v>117</v>
      </c>
      <c r="J1010" s="2" t="s">
        <v>35</v>
      </c>
      <c r="K1010" s="2" t="s">
        <v>54</v>
      </c>
      <c r="L1010" s="2" t="s">
        <v>33</v>
      </c>
      <c r="M1010" s="3">
        <v>42734</v>
      </c>
      <c r="N1010" s="4">
        <v>2.6950000000000003</v>
      </c>
      <c r="O1010" s="4">
        <v>4.2790000000000008</v>
      </c>
      <c r="P1010" s="5">
        <f t="shared" si="75"/>
        <v>0.58775510204081649</v>
      </c>
      <c r="Q1010" s="5">
        <v>0.08</v>
      </c>
      <c r="R1010" s="6">
        <f t="shared" si="76"/>
        <v>4.6213200000000008</v>
      </c>
      <c r="S1010" s="7">
        <v>5</v>
      </c>
      <c r="T1010" s="8">
        <f t="shared" si="77"/>
        <v>23.106600000000004</v>
      </c>
      <c r="U1010" s="5">
        <v>0.01</v>
      </c>
      <c r="V1010" s="9">
        <f t="shared" si="78"/>
        <v>0.23106600000000005</v>
      </c>
      <c r="W1010" s="4">
        <v>7.06</v>
      </c>
      <c r="X1010" s="4">
        <f t="shared" si="79"/>
        <v>29.935534000000004</v>
      </c>
      <c r="Y1010" s="58"/>
      <c r="AA1010" t="b">
        <f>AND('Sales Filter'!H1010= "BOBBY CHAVEZ", YEAR('Sales Filter'!B1010 ) = 2015)</f>
        <v>0</v>
      </c>
    </row>
    <row r="1011" spans="1:27" ht="14.5">
      <c r="A1011" s="2" t="s">
        <v>2105</v>
      </c>
      <c r="B1011" s="3">
        <v>42727</v>
      </c>
      <c r="C1011" s="2" t="s">
        <v>444</v>
      </c>
      <c r="D1011" s="2" t="s">
        <v>445</v>
      </c>
      <c r="E1011" s="2" t="s">
        <v>27</v>
      </c>
      <c r="F1011" s="2" t="s">
        <v>27</v>
      </c>
      <c r="G1011" s="2" t="s">
        <v>40</v>
      </c>
      <c r="H1011" s="2" t="s">
        <v>242</v>
      </c>
      <c r="I1011" s="2" t="s">
        <v>51</v>
      </c>
      <c r="J1011" s="2" t="s">
        <v>35</v>
      </c>
      <c r="K1011" s="2" t="s">
        <v>54</v>
      </c>
      <c r="L1011" s="2" t="s">
        <v>33</v>
      </c>
      <c r="M1011" s="3">
        <v>42735</v>
      </c>
      <c r="N1011" s="4">
        <v>57.277000000000008</v>
      </c>
      <c r="O1011" s="4">
        <v>92.378000000000014</v>
      </c>
      <c r="P1011" s="5">
        <f t="shared" si="75"/>
        <v>0.61282888419435377</v>
      </c>
      <c r="Q1011" s="5">
        <v>0.08</v>
      </c>
      <c r="R1011" s="6">
        <f t="shared" si="76"/>
        <v>99.76824000000002</v>
      </c>
      <c r="S1011" s="7">
        <v>40</v>
      </c>
      <c r="T1011" s="8">
        <f t="shared" si="77"/>
        <v>3990.7296000000006</v>
      </c>
      <c r="U1011" s="5">
        <v>0.01</v>
      </c>
      <c r="V1011" s="9">
        <f t="shared" si="78"/>
        <v>39.907296000000009</v>
      </c>
      <c r="W1011" s="4">
        <v>5.0599999999999996</v>
      </c>
      <c r="X1011" s="4">
        <f t="shared" si="79"/>
        <v>3955.8823040000007</v>
      </c>
      <c r="Y1011" s="58"/>
      <c r="AA1011" t="b">
        <f>AND('Sales Filter'!H1011= "BOBBY CHAVEZ", YEAR('Sales Filter'!B1011 ) = 2015)</f>
        <v>0</v>
      </c>
    </row>
    <row r="1012" spans="1:27" ht="14.5">
      <c r="A1012" s="2" t="s">
        <v>2106</v>
      </c>
      <c r="B1012" s="3">
        <v>42730</v>
      </c>
      <c r="C1012" s="2" t="s">
        <v>1133</v>
      </c>
      <c r="D1012" s="2" t="s">
        <v>1134</v>
      </c>
      <c r="E1012" s="2" t="s">
        <v>27</v>
      </c>
      <c r="F1012" s="2" t="s">
        <v>27</v>
      </c>
      <c r="G1012" s="2" t="s">
        <v>58</v>
      </c>
      <c r="H1012" s="2" t="s">
        <v>29</v>
      </c>
      <c r="I1012" s="2" t="s">
        <v>117</v>
      </c>
      <c r="J1012" s="2" t="s">
        <v>35</v>
      </c>
      <c r="K1012" s="2" t="s">
        <v>54</v>
      </c>
      <c r="L1012" s="2" t="s">
        <v>33</v>
      </c>
      <c r="M1012" s="3">
        <v>42739</v>
      </c>
      <c r="N1012" s="4">
        <v>4.125</v>
      </c>
      <c r="O1012" s="4">
        <v>6.3470000000000004</v>
      </c>
      <c r="P1012" s="5">
        <f t="shared" si="75"/>
        <v>0.53866666666666674</v>
      </c>
      <c r="Q1012" s="5">
        <v>0.08</v>
      </c>
      <c r="R1012" s="6">
        <f t="shared" si="76"/>
        <v>6.8547600000000006</v>
      </c>
      <c r="S1012" s="7">
        <v>44</v>
      </c>
      <c r="T1012" s="8">
        <f t="shared" si="77"/>
        <v>301.60944000000001</v>
      </c>
      <c r="U1012" s="5">
        <v>0.01</v>
      </c>
      <c r="V1012" s="9">
        <f t="shared" si="78"/>
        <v>3.0160944000000001</v>
      </c>
      <c r="W1012" s="4">
        <v>5.0199999999999996</v>
      </c>
      <c r="X1012" s="4">
        <f t="shared" si="79"/>
        <v>303.6133456</v>
      </c>
      <c r="Y1012" s="58"/>
      <c r="AA1012" t="b">
        <f>AND('Sales Filter'!H1012= "BOBBY CHAVEZ", YEAR('Sales Filter'!B1012 ) = 2015)</f>
        <v>0</v>
      </c>
    </row>
    <row r="1013" spans="1:27" ht="14.5">
      <c r="A1013" s="2" t="s">
        <v>2107</v>
      </c>
      <c r="B1013" s="3">
        <v>42730</v>
      </c>
      <c r="C1013" s="2" t="s">
        <v>2108</v>
      </c>
      <c r="D1013" s="2" t="s">
        <v>2109</v>
      </c>
      <c r="E1013" s="2" t="s">
        <v>27</v>
      </c>
      <c r="F1013" s="2" t="s">
        <v>27</v>
      </c>
      <c r="G1013" s="2" t="s">
        <v>58</v>
      </c>
      <c r="H1013" s="2" t="s">
        <v>65</v>
      </c>
      <c r="I1013" s="2" t="s">
        <v>30</v>
      </c>
      <c r="J1013" s="2" t="s">
        <v>35</v>
      </c>
      <c r="K1013" s="2" t="s">
        <v>36</v>
      </c>
      <c r="L1013" s="2" t="s">
        <v>33</v>
      </c>
      <c r="M1013" s="3">
        <v>42738</v>
      </c>
      <c r="N1013" s="4">
        <v>1.2869999999999999</v>
      </c>
      <c r="O1013" s="4">
        <v>3.0579999999999998</v>
      </c>
      <c r="P1013" s="5">
        <f t="shared" si="75"/>
        <v>1.3760683760683761</v>
      </c>
      <c r="Q1013" s="5">
        <v>0.08</v>
      </c>
      <c r="R1013" s="6">
        <f t="shared" si="76"/>
        <v>3.3026400000000002</v>
      </c>
      <c r="S1013" s="7">
        <v>50</v>
      </c>
      <c r="T1013" s="8">
        <f t="shared" si="77"/>
        <v>165.13200000000001</v>
      </c>
      <c r="U1013" s="5">
        <v>0.04</v>
      </c>
      <c r="V1013" s="9">
        <f t="shared" si="78"/>
        <v>6.6052800000000005</v>
      </c>
      <c r="W1013" s="4">
        <v>1.25</v>
      </c>
      <c r="X1013" s="4">
        <f t="shared" si="79"/>
        <v>159.77672000000001</v>
      </c>
      <c r="Y1013" s="58"/>
      <c r="AA1013" t="b">
        <f>AND('Sales Filter'!H1013= "BOBBY CHAVEZ", YEAR('Sales Filter'!B1013 ) = 2015)</f>
        <v>0</v>
      </c>
    </row>
    <row r="1014" spans="1:27" ht="14.5">
      <c r="A1014" s="2" t="s">
        <v>2110</v>
      </c>
      <c r="B1014" s="3">
        <v>42730</v>
      </c>
      <c r="C1014" s="2" t="s">
        <v>1452</v>
      </c>
      <c r="D1014" s="2" t="s">
        <v>1453</v>
      </c>
      <c r="E1014" s="2" t="s">
        <v>27</v>
      </c>
      <c r="F1014" s="2" t="s">
        <v>27</v>
      </c>
      <c r="G1014" s="2" t="s">
        <v>28</v>
      </c>
      <c r="H1014" s="2" t="s">
        <v>103</v>
      </c>
      <c r="I1014" s="2" t="s">
        <v>30</v>
      </c>
      <c r="J1014" s="2" t="s">
        <v>31</v>
      </c>
      <c r="K1014" s="2" t="s">
        <v>54</v>
      </c>
      <c r="L1014" s="2" t="s">
        <v>33</v>
      </c>
      <c r="M1014" s="3">
        <v>42738</v>
      </c>
      <c r="N1014" s="4">
        <v>11.077000000000002</v>
      </c>
      <c r="O1014" s="4">
        <v>17.578000000000003</v>
      </c>
      <c r="P1014" s="5">
        <f t="shared" si="75"/>
        <v>0.58689175769612711</v>
      </c>
      <c r="Q1014" s="5">
        <v>0.08</v>
      </c>
      <c r="R1014" s="6">
        <f t="shared" si="76"/>
        <v>18.984240000000003</v>
      </c>
      <c r="S1014" s="7">
        <v>16</v>
      </c>
      <c r="T1014" s="8">
        <f t="shared" si="77"/>
        <v>303.74784000000005</v>
      </c>
      <c r="U1014" s="5">
        <v>6.0000000000000005E-2</v>
      </c>
      <c r="V1014" s="9">
        <f t="shared" si="78"/>
        <v>18.224870400000004</v>
      </c>
      <c r="W1014" s="4">
        <v>4.05</v>
      </c>
      <c r="X1014" s="4">
        <f t="shared" si="79"/>
        <v>289.57296960000008</v>
      </c>
      <c r="Y1014" s="58"/>
      <c r="AA1014" t="b">
        <f>AND('Sales Filter'!H1014= "BOBBY CHAVEZ", YEAR('Sales Filter'!B1014 ) = 2015)</f>
        <v>0</v>
      </c>
    </row>
    <row r="1015" spans="1:27" ht="14.5">
      <c r="A1015" s="2" t="s">
        <v>2111</v>
      </c>
      <c r="B1015" s="3">
        <v>42733</v>
      </c>
      <c r="C1015" s="2" t="s">
        <v>681</v>
      </c>
      <c r="D1015" s="2" t="s">
        <v>682</v>
      </c>
      <c r="E1015" s="2" t="s">
        <v>27</v>
      </c>
      <c r="F1015" s="2" t="s">
        <v>27</v>
      </c>
      <c r="G1015" s="2" t="s">
        <v>28</v>
      </c>
      <c r="H1015" s="2" t="s">
        <v>59</v>
      </c>
      <c r="I1015" s="2" t="s">
        <v>42</v>
      </c>
      <c r="J1015" s="2" t="s">
        <v>35</v>
      </c>
      <c r="K1015" s="2" t="s">
        <v>54</v>
      </c>
      <c r="L1015" s="2" t="s">
        <v>33</v>
      </c>
      <c r="M1015" s="3">
        <v>42744</v>
      </c>
      <c r="N1015" s="4">
        <v>1.298</v>
      </c>
      <c r="O1015" s="4">
        <v>2.0680000000000001</v>
      </c>
      <c r="P1015" s="5">
        <f t="shared" si="75"/>
        <v>0.59322033898305082</v>
      </c>
      <c r="Q1015" s="5">
        <v>0.08</v>
      </c>
      <c r="R1015" s="6">
        <f t="shared" si="76"/>
        <v>2.2334400000000003</v>
      </c>
      <c r="S1015" s="7">
        <v>24</v>
      </c>
      <c r="T1015" s="8">
        <f t="shared" si="77"/>
        <v>53.602560000000011</v>
      </c>
      <c r="U1015" s="5">
        <v>0.05</v>
      </c>
      <c r="V1015" s="9">
        <f t="shared" si="78"/>
        <v>2.6801280000000007</v>
      </c>
      <c r="W1015" s="4">
        <v>1.54</v>
      </c>
      <c r="X1015" s="4">
        <f t="shared" si="79"/>
        <v>52.462432000000007</v>
      </c>
      <c r="Y1015" s="58"/>
      <c r="AA1015" t="b">
        <f>AND('Sales Filter'!H1015= "BOBBY CHAVEZ", YEAR('Sales Filter'!B1015 ) = 2015)</f>
        <v>0</v>
      </c>
    </row>
    <row r="1016" spans="1:27" ht="14.5">
      <c r="A1016" s="2" t="s">
        <v>2112</v>
      </c>
      <c r="B1016" s="3">
        <v>42736</v>
      </c>
      <c r="C1016" s="2" t="s">
        <v>1213</v>
      </c>
      <c r="D1016" s="2" t="s">
        <v>1214</v>
      </c>
      <c r="E1016" s="2" t="s">
        <v>27</v>
      </c>
      <c r="F1016" s="2" t="s">
        <v>27</v>
      </c>
      <c r="G1016" s="2" t="s">
        <v>79</v>
      </c>
      <c r="H1016" s="2" t="s">
        <v>242</v>
      </c>
      <c r="I1016" s="2" t="s">
        <v>51</v>
      </c>
      <c r="J1016" s="2" t="s">
        <v>31</v>
      </c>
      <c r="K1016" s="2" t="s">
        <v>54</v>
      </c>
      <c r="L1016" s="2" t="s">
        <v>33</v>
      </c>
      <c r="M1016" s="3">
        <v>42744</v>
      </c>
      <c r="N1016" s="4">
        <v>35.222000000000008</v>
      </c>
      <c r="O1016" s="4">
        <v>167.72800000000001</v>
      </c>
      <c r="P1016" s="5">
        <f t="shared" si="75"/>
        <v>3.7620237351655206</v>
      </c>
      <c r="Q1016" s="5">
        <v>0.08</v>
      </c>
      <c r="R1016" s="6">
        <f t="shared" si="76"/>
        <v>181.14624000000003</v>
      </c>
      <c r="S1016" s="7">
        <v>48</v>
      </c>
      <c r="T1016" s="8">
        <f t="shared" si="77"/>
        <v>8695.0195200000016</v>
      </c>
      <c r="U1016" s="5">
        <v>0.05</v>
      </c>
      <c r="V1016" s="9">
        <f t="shared" si="78"/>
        <v>434.75097600000009</v>
      </c>
      <c r="W1016" s="4">
        <v>4.05</v>
      </c>
      <c r="X1016" s="4">
        <f t="shared" si="79"/>
        <v>8264.3185440000016</v>
      </c>
      <c r="Y1016" s="58"/>
      <c r="AA1016" t="b">
        <f>AND('Sales Filter'!H1016= "BOBBY CHAVEZ", YEAR('Sales Filter'!B1016 ) = 2015)</f>
        <v>0</v>
      </c>
    </row>
    <row r="1017" spans="1:27" ht="14.5">
      <c r="A1017" s="2" t="s">
        <v>2113</v>
      </c>
      <c r="B1017" s="3">
        <v>42737</v>
      </c>
      <c r="C1017" s="2" t="s">
        <v>247</v>
      </c>
      <c r="D1017" s="2" t="s">
        <v>248</v>
      </c>
      <c r="E1017" s="2" t="s">
        <v>27</v>
      </c>
      <c r="F1017" s="2" t="s">
        <v>27</v>
      </c>
      <c r="G1017" s="2" t="s">
        <v>58</v>
      </c>
      <c r="H1017" s="2" t="s">
        <v>233</v>
      </c>
      <c r="I1017" s="2" t="s">
        <v>51</v>
      </c>
      <c r="J1017" s="2" t="s">
        <v>35</v>
      </c>
      <c r="K1017" s="2" t="s">
        <v>54</v>
      </c>
      <c r="L1017" s="2" t="s">
        <v>33</v>
      </c>
      <c r="M1017" s="3">
        <v>42745</v>
      </c>
      <c r="N1017" s="4">
        <v>2.0240000000000005</v>
      </c>
      <c r="O1017" s="4">
        <v>3.1680000000000001</v>
      </c>
      <c r="P1017" s="5">
        <f t="shared" si="75"/>
        <v>0.56521739130434756</v>
      </c>
      <c r="Q1017" s="5">
        <v>0.08</v>
      </c>
      <c r="R1017" s="6">
        <f t="shared" si="76"/>
        <v>3.4214400000000005</v>
      </c>
      <c r="S1017" s="7">
        <v>28</v>
      </c>
      <c r="T1017" s="8">
        <f t="shared" si="77"/>
        <v>95.800320000000013</v>
      </c>
      <c r="U1017" s="5">
        <v>0.02</v>
      </c>
      <c r="V1017" s="9">
        <f t="shared" si="78"/>
        <v>1.9160064000000003</v>
      </c>
      <c r="W1017" s="4">
        <v>1.04</v>
      </c>
      <c r="X1017" s="4">
        <f t="shared" si="79"/>
        <v>94.924313600000019</v>
      </c>
      <c r="Y1017" s="58"/>
      <c r="AA1017" t="b">
        <f>AND('Sales Filter'!H1017= "BOBBY CHAVEZ", YEAR('Sales Filter'!B1017 ) = 2015)</f>
        <v>0</v>
      </c>
    </row>
    <row r="1018" spans="1:27" ht="14.5">
      <c r="A1018" s="2" t="s">
        <v>2114</v>
      </c>
      <c r="B1018" s="3">
        <v>42737</v>
      </c>
      <c r="C1018" s="2" t="s">
        <v>569</v>
      </c>
      <c r="D1018" s="2" t="s">
        <v>570</v>
      </c>
      <c r="E1018" s="2" t="s">
        <v>27</v>
      </c>
      <c r="F1018" s="2" t="s">
        <v>27</v>
      </c>
      <c r="G1018" s="2" t="s">
        <v>40</v>
      </c>
      <c r="H1018" s="2" t="s">
        <v>29</v>
      </c>
      <c r="I1018" s="2" t="s">
        <v>30</v>
      </c>
      <c r="J1018" s="2" t="s">
        <v>35</v>
      </c>
      <c r="K1018" s="2" t="s">
        <v>36</v>
      </c>
      <c r="L1018" s="2" t="s">
        <v>33</v>
      </c>
      <c r="M1018" s="3">
        <v>42746</v>
      </c>
      <c r="N1018" s="4">
        <v>1.7600000000000002</v>
      </c>
      <c r="O1018" s="4">
        <v>2.8820000000000006</v>
      </c>
      <c r="P1018" s="5">
        <f t="shared" si="75"/>
        <v>0.63750000000000007</v>
      </c>
      <c r="Q1018" s="5">
        <v>0.08</v>
      </c>
      <c r="R1018" s="6">
        <f t="shared" si="76"/>
        <v>3.1125600000000007</v>
      </c>
      <c r="S1018" s="7">
        <v>37</v>
      </c>
      <c r="T1018" s="8">
        <f t="shared" si="77"/>
        <v>115.16472000000003</v>
      </c>
      <c r="U1018" s="5">
        <v>0.05</v>
      </c>
      <c r="V1018" s="9">
        <f t="shared" si="78"/>
        <v>5.7582360000000019</v>
      </c>
      <c r="W1018" s="4">
        <v>0.85000000000000009</v>
      </c>
      <c r="X1018" s="4">
        <f t="shared" si="79"/>
        <v>110.25648400000003</v>
      </c>
      <c r="Y1018" s="58"/>
      <c r="AA1018" t="b">
        <f>AND('Sales Filter'!H1018= "BOBBY CHAVEZ", YEAR('Sales Filter'!B1018 ) = 2015)</f>
        <v>0</v>
      </c>
    </row>
    <row r="1019" spans="1:27" ht="14.5">
      <c r="A1019" s="2" t="s">
        <v>2115</v>
      </c>
      <c r="B1019" s="3">
        <v>42739</v>
      </c>
      <c r="C1019" s="2" t="s">
        <v>2116</v>
      </c>
      <c r="D1019" s="2" t="s">
        <v>2117</v>
      </c>
      <c r="E1019" s="2" t="s">
        <v>27</v>
      </c>
      <c r="F1019" s="2" t="s">
        <v>27</v>
      </c>
      <c r="G1019" s="2" t="s">
        <v>58</v>
      </c>
      <c r="H1019" s="2" t="s">
        <v>59</v>
      </c>
      <c r="I1019" s="2" t="s">
        <v>30</v>
      </c>
      <c r="J1019" s="2" t="s">
        <v>31</v>
      </c>
      <c r="K1019" s="2" t="s">
        <v>54</v>
      </c>
      <c r="L1019" s="2" t="s">
        <v>33</v>
      </c>
      <c r="M1019" s="3">
        <v>42747</v>
      </c>
      <c r="N1019" s="4">
        <v>66.649000000000015</v>
      </c>
      <c r="O1019" s="4">
        <v>111.07800000000002</v>
      </c>
      <c r="P1019" s="5">
        <f t="shared" si="75"/>
        <v>0.66661165208780315</v>
      </c>
      <c r="Q1019" s="5">
        <v>0.08</v>
      </c>
      <c r="R1019" s="6">
        <f t="shared" si="76"/>
        <v>119.96424000000003</v>
      </c>
      <c r="S1019" s="7">
        <v>14</v>
      </c>
      <c r="T1019" s="8">
        <f t="shared" si="77"/>
        <v>1679.4993600000005</v>
      </c>
      <c r="U1019" s="5">
        <v>0.01</v>
      </c>
      <c r="V1019" s="9">
        <f t="shared" si="78"/>
        <v>16.794993600000005</v>
      </c>
      <c r="W1019" s="4">
        <v>7.2299999999999995</v>
      </c>
      <c r="X1019" s="4">
        <f t="shared" si="79"/>
        <v>1669.9343664000005</v>
      </c>
      <c r="Y1019" s="58"/>
      <c r="AA1019" t="b">
        <f>AND('Sales Filter'!H1019= "BOBBY CHAVEZ", YEAR('Sales Filter'!B1019 ) = 2015)</f>
        <v>0</v>
      </c>
    </row>
    <row r="1020" spans="1:27" ht="14.5">
      <c r="A1020" s="2" t="s">
        <v>2118</v>
      </c>
      <c r="B1020" s="3">
        <v>42743</v>
      </c>
      <c r="C1020" s="2" t="s">
        <v>1274</v>
      </c>
      <c r="D1020" s="2" t="s">
        <v>1275</v>
      </c>
      <c r="E1020" s="2" t="s">
        <v>27</v>
      </c>
      <c r="F1020" s="2" t="s">
        <v>27</v>
      </c>
      <c r="G1020" s="2" t="s">
        <v>79</v>
      </c>
      <c r="H1020" s="2" t="s">
        <v>327</v>
      </c>
      <c r="I1020" s="2" t="s">
        <v>30</v>
      </c>
      <c r="J1020" s="2" t="s">
        <v>35</v>
      </c>
      <c r="K1020" s="2" t="s">
        <v>54</v>
      </c>
      <c r="L1020" s="2" t="s">
        <v>33</v>
      </c>
      <c r="M1020" s="3">
        <v>42751</v>
      </c>
      <c r="N1020" s="4">
        <v>2.0240000000000005</v>
      </c>
      <c r="O1020" s="4">
        <v>3.1680000000000001</v>
      </c>
      <c r="P1020" s="5">
        <f t="shared" si="75"/>
        <v>0.56521739130434756</v>
      </c>
      <c r="Q1020" s="5">
        <v>0.08</v>
      </c>
      <c r="R1020" s="6">
        <f t="shared" si="76"/>
        <v>3.4214400000000005</v>
      </c>
      <c r="S1020" s="7">
        <v>24</v>
      </c>
      <c r="T1020" s="8">
        <f t="shared" si="77"/>
        <v>82.114560000000012</v>
      </c>
      <c r="U1020" s="5">
        <v>0.03</v>
      </c>
      <c r="V1020" s="9">
        <f t="shared" si="78"/>
        <v>2.4634368000000002</v>
      </c>
      <c r="W1020" s="4">
        <v>1.04</v>
      </c>
      <c r="X1020" s="4">
        <f t="shared" si="79"/>
        <v>80.691123200000021</v>
      </c>
      <c r="Y1020" s="58"/>
      <c r="AA1020" t="b">
        <f>AND('Sales Filter'!H1020= "BOBBY CHAVEZ", YEAR('Sales Filter'!B1020 ) = 2015)</f>
        <v>0</v>
      </c>
    </row>
    <row r="1021" spans="1:27" ht="14.5">
      <c r="A1021" s="2" t="s">
        <v>2119</v>
      </c>
      <c r="B1021" s="3">
        <v>42744</v>
      </c>
      <c r="C1021" s="2" t="s">
        <v>1127</v>
      </c>
      <c r="D1021" s="2" t="s">
        <v>1128</v>
      </c>
      <c r="E1021" s="2" t="s">
        <v>27</v>
      </c>
      <c r="F1021" s="2" t="s">
        <v>27</v>
      </c>
      <c r="G1021" s="2" t="s">
        <v>28</v>
      </c>
      <c r="H1021" s="2" t="s">
        <v>233</v>
      </c>
      <c r="I1021" s="2" t="s">
        <v>60</v>
      </c>
      <c r="J1021" s="2" t="s">
        <v>35</v>
      </c>
      <c r="K1021" s="2" t="s">
        <v>32</v>
      </c>
      <c r="L1021" s="2" t="s">
        <v>33</v>
      </c>
      <c r="M1021" s="3">
        <v>42753</v>
      </c>
      <c r="N1021" s="4">
        <v>5.7090000000000005</v>
      </c>
      <c r="O1021" s="4">
        <v>14.278000000000002</v>
      </c>
      <c r="P1021" s="5">
        <f t="shared" si="75"/>
        <v>1.5009633911368019</v>
      </c>
      <c r="Q1021" s="5">
        <v>0.08</v>
      </c>
      <c r="R1021" s="6">
        <f t="shared" si="76"/>
        <v>15.420240000000003</v>
      </c>
      <c r="S1021" s="7">
        <v>51</v>
      </c>
      <c r="T1021" s="8">
        <f t="shared" si="77"/>
        <v>786.43224000000021</v>
      </c>
      <c r="U1021" s="5">
        <v>0.03</v>
      </c>
      <c r="V1021" s="9">
        <f t="shared" si="78"/>
        <v>23.592967200000004</v>
      </c>
      <c r="W1021" s="4">
        <v>3.19</v>
      </c>
      <c r="X1021" s="4">
        <f t="shared" si="79"/>
        <v>766.02927280000029</v>
      </c>
      <c r="Y1021" s="58"/>
      <c r="AA1021" t="b">
        <f>AND('Sales Filter'!H1021= "BOBBY CHAVEZ", YEAR('Sales Filter'!B1021 ) = 2015)</f>
        <v>0</v>
      </c>
    </row>
    <row r="1022" spans="1:27" ht="14.5">
      <c r="A1022" s="2" t="s">
        <v>2120</v>
      </c>
      <c r="B1022" s="3">
        <v>42747</v>
      </c>
      <c r="C1022" s="2" t="s">
        <v>1752</v>
      </c>
      <c r="D1022" s="2" t="s">
        <v>1753</v>
      </c>
      <c r="E1022" s="2" t="s">
        <v>27</v>
      </c>
      <c r="F1022" s="2" t="s">
        <v>27</v>
      </c>
      <c r="G1022" s="2" t="s">
        <v>79</v>
      </c>
      <c r="H1022" s="2" t="s">
        <v>89</v>
      </c>
      <c r="I1022" s="2" t="s">
        <v>30</v>
      </c>
      <c r="J1022" s="2" t="s">
        <v>35</v>
      </c>
      <c r="K1022" s="2" t="s">
        <v>54</v>
      </c>
      <c r="L1022" s="2" t="s">
        <v>33</v>
      </c>
      <c r="M1022" s="3">
        <v>42755</v>
      </c>
      <c r="N1022" s="4">
        <v>2.4859999999999998</v>
      </c>
      <c r="O1022" s="4">
        <v>3.9380000000000006</v>
      </c>
      <c r="P1022" s="5">
        <f t="shared" si="75"/>
        <v>0.58407079646017734</v>
      </c>
      <c r="Q1022" s="5">
        <v>0.08</v>
      </c>
      <c r="R1022" s="6">
        <f t="shared" si="76"/>
        <v>4.2530400000000013</v>
      </c>
      <c r="S1022" s="7">
        <v>40</v>
      </c>
      <c r="T1022" s="8">
        <f t="shared" si="77"/>
        <v>170.12160000000006</v>
      </c>
      <c r="U1022" s="5">
        <v>0.04</v>
      </c>
      <c r="V1022" s="9">
        <f t="shared" si="78"/>
        <v>6.804864000000002</v>
      </c>
      <c r="W1022" s="4">
        <v>5.52</v>
      </c>
      <c r="X1022" s="4">
        <f t="shared" si="79"/>
        <v>168.83673600000006</v>
      </c>
      <c r="Y1022" s="58"/>
      <c r="AA1022" t="b">
        <f>AND('Sales Filter'!H1022= "BOBBY CHAVEZ", YEAR('Sales Filter'!B1022 ) = 2015)</f>
        <v>0</v>
      </c>
    </row>
    <row r="1023" spans="1:27" ht="14.5">
      <c r="A1023" s="2" t="s">
        <v>2121</v>
      </c>
      <c r="B1023" s="3">
        <v>42750</v>
      </c>
      <c r="C1023" s="2" t="s">
        <v>2122</v>
      </c>
      <c r="D1023" s="2" t="s">
        <v>2123</v>
      </c>
      <c r="E1023" s="2" t="s">
        <v>27</v>
      </c>
      <c r="F1023" s="2" t="s">
        <v>27</v>
      </c>
      <c r="G1023" s="2" t="s">
        <v>28</v>
      </c>
      <c r="H1023" s="2" t="s">
        <v>233</v>
      </c>
      <c r="I1023" s="2" t="s">
        <v>60</v>
      </c>
      <c r="J1023" s="2" t="s">
        <v>35</v>
      </c>
      <c r="K1023" s="2" t="s">
        <v>54</v>
      </c>
      <c r="L1023" s="2" t="s">
        <v>33</v>
      </c>
      <c r="M1023" s="3">
        <v>42758</v>
      </c>
      <c r="N1023" s="4">
        <v>5.0490000000000004</v>
      </c>
      <c r="O1023" s="4">
        <v>8.0080000000000009</v>
      </c>
      <c r="P1023" s="5">
        <f t="shared" si="75"/>
        <v>0.58605664488017439</v>
      </c>
      <c r="Q1023" s="5">
        <v>0.08</v>
      </c>
      <c r="R1023" s="6">
        <f t="shared" si="76"/>
        <v>8.6486400000000021</v>
      </c>
      <c r="S1023" s="7">
        <v>41</v>
      </c>
      <c r="T1023" s="8">
        <f t="shared" si="77"/>
        <v>354.59424000000007</v>
      </c>
      <c r="U1023" s="5">
        <v>0.09</v>
      </c>
      <c r="V1023" s="9">
        <f t="shared" si="78"/>
        <v>31.913481600000004</v>
      </c>
      <c r="W1023" s="4">
        <v>11.200000000000001</v>
      </c>
      <c r="X1023" s="4">
        <f t="shared" si="79"/>
        <v>333.88075840000005</v>
      </c>
      <c r="Y1023" s="58"/>
      <c r="AA1023" t="b">
        <f>AND('Sales Filter'!H1023= "BOBBY CHAVEZ", YEAR('Sales Filter'!B1023 ) = 2015)</f>
        <v>0</v>
      </c>
    </row>
    <row r="1024" spans="1:27" ht="14.5">
      <c r="A1024" s="2" t="s">
        <v>2124</v>
      </c>
      <c r="B1024" s="3">
        <v>42751</v>
      </c>
      <c r="C1024" s="2" t="s">
        <v>688</v>
      </c>
      <c r="D1024" s="2" t="s">
        <v>689</v>
      </c>
      <c r="E1024" s="2" t="s">
        <v>27</v>
      </c>
      <c r="F1024" s="2" t="s">
        <v>27</v>
      </c>
      <c r="G1024" s="2" t="s">
        <v>79</v>
      </c>
      <c r="H1024" s="2" t="s">
        <v>103</v>
      </c>
      <c r="I1024" s="2" t="s">
        <v>51</v>
      </c>
      <c r="J1024" s="2" t="s">
        <v>35</v>
      </c>
      <c r="K1024" s="2" t="s">
        <v>36</v>
      </c>
      <c r="L1024" s="2" t="s">
        <v>43</v>
      </c>
      <c r="M1024" s="3">
        <v>42760</v>
      </c>
      <c r="N1024" s="4">
        <v>0.78100000000000003</v>
      </c>
      <c r="O1024" s="4">
        <v>1.254</v>
      </c>
      <c r="P1024" s="5">
        <f t="shared" si="75"/>
        <v>0.60563380281690138</v>
      </c>
      <c r="Q1024" s="5">
        <v>0.08</v>
      </c>
      <c r="R1024" s="6">
        <f t="shared" si="76"/>
        <v>1.3543200000000002</v>
      </c>
      <c r="S1024" s="7">
        <v>16</v>
      </c>
      <c r="T1024" s="8">
        <f t="shared" si="77"/>
        <v>21.669120000000003</v>
      </c>
      <c r="U1024" s="5">
        <v>0.01</v>
      </c>
      <c r="V1024" s="9">
        <f t="shared" si="78"/>
        <v>0.21669120000000003</v>
      </c>
      <c r="W1024" s="4">
        <v>0.75</v>
      </c>
      <c r="X1024" s="4">
        <f t="shared" si="79"/>
        <v>22.202428800000003</v>
      </c>
      <c r="Y1024" s="58"/>
      <c r="AA1024" t="b">
        <f>AND('Sales Filter'!H1024= "BOBBY CHAVEZ", YEAR('Sales Filter'!B1024 ) = 2015)</f>
        <v>0</v>
      </c>
    </row>
    <row r="1025" spans="1:27" ht="14.5">
      <c r="A1025" s="2" t="s">
        <v>2125</v>
      </c>
      <c r="B1025" s="3">
        <v>42752</v>
      </c>
      <c r="C1025" s="2" t="s">
        <v>1019</v>
      </c>
      <c r="D1025" s="2" t="s">
        <v>1020</v>
      </c>
      <c r="E1025" s="2" t="s">
        <v>27</v>
      </c>
      <c r="F1025" s="2" t="s">
        <v>27</v>
      </c>
      <c r="G1025" s="2" t="s">
        <v>28</v>
      </c>
      <c r="H1025" s="2" t="s">
        <v>327</v>
      </c>
      <c r="I1025" s="2" t="s">
        <v>51</v>
      </c>
      <c r="J1025" s="2" t="s">
        <v>31</v>
      </c>
      <c r="K1025" s="2" t="s">
        <v>52</v>
      </c>
      <c r="L1025" s="2" t="s">
        <v>33</v>
      </c>
      <c r="M1025" s="3">
        <v>42761</v>
      </c>
      <c r="N1025" s="4">
        <v>9.7020000000000017</v>
      </c>
      <c r="O1025" s="4">
        <v>23.088999999999999</v>
      </c>
      <c r="P1025" s="5">
        <f t="shared" si="75"/>
        <v>1.3798185941043077</v>
      </c>
      <c r="Q1025" s="5">
        <v>0.08</v>
      </c>
      <c r="R1025" s="6">
        <f t="shared" si="76"/>
        <v>24.936119999999999</v>
      </c>
      <c r="S1025" s="7">
        <v>31</v>
      </c>
      <c r="T1025" s="8">
        <f t="shared" si="77"/>
        <v>773.01972000000001</v>
      </c>
      <c r="U1025" s="5">
        <v>0.04</v>
      </c>
      <c r="V1025" s="9">
        <f t="shared" si="78"/>
        <v>30.9207888</v>
      </c>
      <c r="W1025" s="4">
        <v>4.8599999999999994</v>
      </c>
      <c r="X1025" s="4">
        <f t="shared" si="79"/>
        <v>746.95893120000005</v>
      </c>
      <c r="Y1025" s="58"/>
      <c r="AA1025" t="b">
        <f>AND('Sales Filter'!H1025= "BOBBY CHAVEZ", YEAR('Sales Filter'!B1025 ) = 2015)</f>
        <v>0</v>
      </c>
    </row>
    <row r="1026" spans="1:27" ht="14.5">
      <c r="A1026" s="2" t="s">
        <v>2126</v>
      </c>
      <c r="B1026" s="3">
        <v>42752</v>
      </c>
      <c r="C1026" s="2" t="s">
        <v>2127</v>
      </c>
      <c r="D1026" s="2" t="s">
        <v>2128</v>
      </c>
      <c r="E1026" s="2" t="s">
        <v>27</v>
      </c>
      <c r="F1026" s="2" t="s">
        <v>27</v>
      </c>
      <c r="G1026" s="2" t="s">
        <v>79</v>
      </c>
      <c r="H1026" s="2" t="s">
        <v>112</v>
      </c>
      <c r="I1026" s="2" t="s">
        <v>30</v>
      </c>
      <c r="J1026" s="2" t="s">
        <v>35</v>
      </c>
      <c r="K1026" s="2" t="s">
        <v>32</v>
      </c>
      <c r="L1026" s="2" t="s">
        <v>43</v>
      </c>
      <c r="M1026" s="3">
        <v>42761</v>
      </c>
      <c r="N1026" s="4">
        <v>5.7090000000000005</v>
      </c>
      <c r="O1026" s="4">
        <v>14.278000000000002</v>
      </c>
      <c r="P1026" s="5">
        <f t="shared" ref="P1026:P1040" si="80">(O1026-N1026)/N1026</f>
        <v>1.5009633911368019</v>
      </c>
      <c r="Q1026" s="5">
        <v>0.08</v>
      </c>
      <c r="R1026" s="6">
        <f t="shared" ref="R1026:R1040" si="81">(Q1026+1)*O1026</f>
        <v>15.420240000000003</v>
      </c>
      <c r="S1026" s="7">
        <v>12</v>
      </c>
      <c r="T1026" s="8">
        <f t="shared" ref="T1026:T1040" si="82">S1026*R1026</f>
        <v>185.04288000000003</v>
      </c>
      <c r="U1026" s="5">
        <v>6.0000000000000005E-2</v>
      </c>
      <c r="V1026" s="9">
        <f t="shared" ref="V1026:V1040" si="83">U1026*T1026</f>
        <v>11.102572800000003</v>
      </c>
      <c r="W1026" s="4">
        <v>3.19</v>
      </c>
      <c r="X1026" s="4">
        <f t="shared" ref="X1026:X1040" si="84">T1026-V1026+W1026</f>
        <v>177.13030720000003</v>
      </c>
      <c r="Y1026" s="58"/>
      <c r="AA1026" t="b">
        <f>AND('Sales Filter'!H1026= "BOBBY CHAVEZ", YEAR('Sales Filter'!B1026 ) = 2015)</f>
        <v>0</v>
      </c>
    </row>
    <row r="1027" spans="1:27" ht="14.5">
      <c r="A1027" s="2" t="s">
        <v>2129</v>
      </c>
      <c r="B1027" s="3">
        <v>42752</v>
      </c>
      <c r="C1027" s="2" t="s">
        <v>1806</v>
      </c>
      <c r="D1027" s="2" t="s">
        <v>1807</v>
      </c>
      <c r="E1027" s="2" t="s">
        <v>48</v>
      </c>
      <c r="F1027" s="2" t="s">
        <v>49</v>
      </c>
      <c r="G1027" s="2" t="s">
        <v>40</v>
      </c>
      <c r="H1027" s="2" t="s">
        <v>70</v>
      </c>
      <c r="I1027" s="2" t="s">
        <v>42</v>
      </c>
      <c r="J1027" s="2" t="s">
        <v>35</v>
      </c>
      <c r="K1027" s="2" t="s">
        <v>54</v>
      </c>
      <c r="L1027" s="2" t="s">
        <v>43</v>
      </c>
      <c r="M1027" s="3">
        <v>42766</v>
      </c>
      <c r="N1027" s="4">
        <v>21.812999999999999</v>
      </c>
      <c r="O1027" s="4">
        <v>34.078000000000003</v>
      </c>
      <c r="P1027" s="5">
        <f t="shared" si="80"/>
        <v>0.56227937468482114</v>
      </c>
      <c r="Q1027" s="5">
        <v>0.08</v>
      </c>
      <c r="R1027" s="6">
        <f t="shared" si="81"/>
        <v>36.804240000000007</v>
      </c>
      <c r="S1027" s="7">
        <v>43</v>
      </c>
      <c r="T1027" s="8">
        <f t="shared" si="82"/>
        <v>1582.5823200000002</v>
      </c>
      <c r="U1027" s="5">
        <v>0.05</v>
      </c>
      <c r="V1027" s="9">
        <f t="shared" si="83"/>
        <v>79.12911600000001</v>
      </c>
      <c r="W1027" s="4">
        <v>19.560000000000002</v>
      </c>
      <c r="X1027" s="4">
        <f t="shared" si="84"/>
        <v>1523.0132040000001</v>
      </c>
      <c r="Y1027" s="58"/>
      <c r="AA1027" t="b">
        <f>AND('Sales Filter'!H1027= "BOBBY CHAVEZ", YEAR('Sales Filter'!B1027 ) = 2015)</f>
        <v>0</v>
      </c>
    </row>
    <row r="1028" spans="1:27" ht="14.5">
      <c r="A1028" s="2" t="s">
        <v>2130</v>
      </c>
      <c r="B1028" s="3">
        <v>42753</v>
      </c>
      <c r="C1028" s="2" t="s">
        <v>1213</v>
      </c>
      <c r="D1028" s="2" t="s">
        <v>1214</v>
      </c>
      <c r="E1028" s="2" t="s">
        <v>27</v>
      </c>
      <c r="F1028" s="2" t="s">
        <v>27</v>
      </c>
      <c r="G1028" s="2" t="s">
        <v>28</v>
      </c>
      <c r="H1028" s="2" t="s">
        <v>242</v>
      </c>
      <c r="I1028" s="2" t="s">
        <v>51</v>
      </c>
      <c r="J1028" s="2" t="s">
        <v>35</v>
      </c>
      <c r="K1028" s="2" t="s">
        <v>54</v>
      </c>
      <c r="L1028" s="2" t="s">
        <v>33</v>
      </c>
      <c r="M1028" s="3">
        <v>42761</v>
      </c>
      <c r="N1028" s="4">
        <v>5.0490000000000004</v>
      </c>
      <c r="O1028" s="4">
        <v>8.0080000000000009</v>
      </c>
      <c r="P1028" s="5">
        <f t="shared" si="80"/>
        <v>0.58605664488017439</v>
      </c>
      <c r="Q1028" s="5">
        <v>0.08</v>
      </c>
      <c r="R1028" s="6">
        <f t="shared" si="81"/>
        <v>8.6486400000000021</v>
      </c>
      <c r="S1028" s="7">
        <v>26</v>
      </c>
      <c r="T1028" s="8">
        <f t="shared" si="82"/>
        <v>224.86464000000007</v>
      </c>
      <c r="U1028" s="5">
        <v>0.11</v>
      </c>
      <c r="V1028" s="9">
        <f t="shared" si="83"/>
        <v>24.735110400000007</v>
      </c>
      <c r="W1028" s="4">
        <v>11.200000000000001</v>
      </c>
      <c r="X1028" s="4">
        <f t="shared" si="84"/>
        <v>211.32952960000006</v>
      </c>
      <c r="Y1028" s="58"/>
      <c r="AA1028" t="b">
        <f>AND('Sales Filter'!H1028= "BOBBY CHAVEZ", YEAR('Sales Filter'!B1028 ) = 2015)</f>
        <v>0</v>
      </c>
    </row>
    <row r="1029" spans="1:27" ht="14.5">
      <c r="A1029" s="2" t="s">
        <v>2131</v>
      </c>
      <c r="B1029" s="3">
        <v>42756</v>
      </c>
      <c r="C1029" s="2" t="s">
        <v>1346</v>
      </c>
      <c r="D1029" s="2" t="s">
        <v>1347</v>
      </c>
      <c r="E1029" s="2" t="s">
        <v>27</v>
      </c>
      <c r="F1029" s="2" t="s">
        <v>27</v>
      </c>
      <c r="G1029" s="2" t="s">
        <v>28</v>
      </c>
      <c r="H1029" s="2" t="s">
        <v>59</v>
      </c>
      <c r="I1029" s="2" t="s">
        <v>51</v>
      </c>
      <c r="J1029" s="2" t="s">
        <v>35</v>
      </c>
      <c r="K1029" s="2" t="s">
        <v>36</v>
      </c>
      <c r="L1029" s="2" t="s">
        <v>33</v>
      </c>
      <c r="M1029" s="3">
        <v>42765</v>
      </c>
      <c r="N1029" s="4">
        <v>2.3760000000000003</v>
      </c>
      <c r="O1029" s="4">
        <v>4.2350000000000003</v>
      </c>
      <c r="P1029" s="5">
        <f t="shared" si="80"/>
        <v>0.78240740740740733</v>
      </c>
      <c r="Q1029" s="5">
        <v>0.08</v>
      </c>
      <c r="R1029" s="6">
        <f t="shared" si="81"/>
        <v>4.5738000000000003</v>
      </c>
      <c r="S1029" s="7">
        <v>20</v>
      </c>
      <c r="T1029" s="8">
        <f t="shared" si="82"/>
        <v>91.475999999999999</v>
      </c>
      <c r="U1029" s="5">
        <v>0.05</v>
      </c>
      <c r="V1029" s="9">
        <f t="shared" si="83"/>
        <v>4.5738000000000003</v>
      </c>
      <c r="W1029" s="4">
        <v>0.75</v>
      </c>
      <c r="X1029" s="4">
        <f t="shared" si="84"/>
        <v>87.652199999999993</v>
      </c>
      <c r="Y1029" s="58"/>
      <c r="AA1029" t="b">
        <f>AND('Sales Filter'!H1029= "BOBBY CHAVEZ", YEAR('Sales Filter'!B1029 ) = 2015)</f>
        <v>0</v>
      </c>
    </row>
    <row r="1030" spans="1:27" ht="14.5">
      <c r="A1030" s="2" t="s">
        <v>2132</v>
      </c>
      <c r="B1030" s="3">
        <v>42757</v>
      </c>
      <c r="C1030" s="2" t="s">
        <v>2133</v>
      </c>
      <c r="D1030" s="2" t="s">
        <v>2134</v>
      </c>
      <c r="E1030" s="2" t="s">
        <v>27</v>
      </c>
      <c r="F1030" s="2" t="s">
        <v>27</v>
      </c>
      <c r="G1030" s="2" t="s">
        <v>28</v>
      </c>
      <c r="H1030" s="2" t="s">
        <v>112</v>
      </c>
      <c r="I1030" s="2" t="s">
        <v>51</v>
      </c>
      <c r="J1030" s="2" t="s">
        <v>35</v>
      </c>
      <c r="K1030" s="2" t="s">
        <v>54</v>
      </c>
      <c r="L1030" s="2" t="s">
        <v>33</v>
      </c>
      <c r="M1030" s="3">
        <v>42766</v>
      </c>
      <c r="N1030" s="4">
        <v>3.8500000000000005</v>
      </c>
      <c r="O1030" s="4">
        <v>6.3140000000000009</v>
      </c>
      <c r="P1030" s="5">
        <f t="shared" si="80"/>
        <v>0.64</v>
      </c>
      <c r="Q1030" s="5">
        <v>0.08</v>
      </c>
      <c r="R1030" s="6">
        <f t="shared" si="81"/>
        <v>6.8191200000000016</v>
      </c>
      <c r="S1030" s="7">
        <v>48</v>
      </c>
      <c r="T1030" s="8">
        <f t="shared" si="82"/>
        <v>327.31776000000008</v>
      </c>
      <c r="U1030" s="5">
        <v>6.0000000000000005E-2</v>
      </c>
      <c r="V1030" s="9">
        <f t="shared" si="83"/>
        <v>19.639065600000006</v>
      </c>
      <c r="W1030" s="4">
        <v>5.0599999999999996</v>
      </c>
      <c r="X1030" s="4">
        <f t="shared" si="84"/>
        <v>312.7386944000001</v>
      </c>
      <c r="Y1030" s="58"/>
      <c r="AA1030" t="b">
        <f>AND('Sales Filter'!H1030= "BOBBY CHAVEZ", YEAR('Sales Filter'!B1030 ) = 2015)</f>
        <v>0</v>
      </c>
    </row>
    <row r="1031" spans="1:27" ht="14.5">
      <c r="A1031" s="2" t="s">
        <v>2135</v>
      </c>
      <c r="B1031" s="3">
        <v>42759</v>
      </c>
      <c r="C1031" s="2" t="s">
        <v>1383</v>
      </c>
      <c r="D1031" s="2" t="s">
        <v>1038</v>
      </c>
      <c r="E1031" s="2" t="s">
        <v>48</v>
      </c>
      <c r="F1031" s="2" t="s">
        <v>49</v>
      </c>
      <c r="G1031" s="2" t="s">
        <v>40</v>
      </c>
      <c r="H1031" s="2" t="s">
        <v>50</v>
      </c>
      <c r="I1031" s="2" t="s">
        <v>117</v>
      </c>
      <c r="J1031" s="2" t="s">
        <v>31</v>
      </c>
      <c r="K1031" s="2" t="s">
        <v>54</v>
      </c>
      <c r="L1031" s="2" t="s">
        <v>33</v>
      </c>
      <c r="M1031" s="3">
        <v>42767</v>
      </c>
      <c r="N1031" s="4">
        <v>172.15</v>
      </c>
      <c r="O1031" s="4">
        <v>331.06700000000006</v>
      </c>
      <c r="P1031" s="5">
        <f t="shared" si="80"/>
        <v>0.92313099041533575</v>
      </c>
      <c r="Q1031" s="5">
        <v>0.08</v>
      </c>
      <c r="R1031" s="6">
        <f t="shared" si="81"/>
        <v>357.55236000000008</v>
      </c>
      <c r="S1031" s="7">
        <v>31</v>
      </c>
      <c r="T1031" s="8">
        <f t="shared" si="82"/>
        <v>11084.123160000003</v>
      </c>
      <c r="U1031" s="5">
        <v>0.04</v>
      </c>
      <c r="V1031" s="9">
        <f t="shared" si="83"/>
        <v>443.36492640000012</v>
      </c>
      <c r="W1031" s="4">
        <v>7.2299999999999995</v>
      </c>
      <c r="X1031" s="4">
        <f t="shared" si="84"/>
        <v>10647.988233600003</v>
      </c>
      <c r="Y1031" s="58"/>
      <c r="AA1031" t="b">
        <f>AND('Sales Filter'!H1031= "BOBBY CHAVEZ", YEAR('Sales Filter'!B1031 ) = 2015)</f>
        <v>0</v>
      </c>
    </row>
    <row r="1032" spans="1:27" ht="14.5">
      <c r="A1032" s="2" t="s">
        <v>2136</v>
      </c>
      <c r="B1032" s="3">
        <v>42760</v>
      </c>
      <c r="C1032" s="2" t="s">
        <v>1114</v>
      </c>
      <c r="D1032" s="2" t="s">
        <v>1115</v>
      </c>
      <c r="E1032" s="2" t="s">
        <v>27</v>
      </c>
      <c r="F1032" s="2" t="s">
        <v>27</v>
      </c>
      <c r="G1032" s="2" t="s">
        <v>28</v>
      </c>
      <c r="H1032" s="2" t="s">
        <v>112</v>
      </c>
      <c r="I1032" s="2" t="s">
        <v>60</v>
      </c>
      <c r="J1032" s="2" t="s">
        <v>35</v>
      </c>
      <c r="K1032" s="2" t="s">
        <v>54</v>
      </c>
      <c r="L1032" s="2" t="s">
        <v>33</v>
      </c>
      <c r="M1032" s="3">
        <v>42768</v>
      </c>
      <c r="N1032" s="4">
        <v>4.3890000000000002</v>
      </c>
      <c r="O1032" s="4">
        <v>6.8530000000000006</v>
      </c>
      <c r="P1032" s="5">
        <f t="shared" si="80"/>
        <v>0.5614035087719299</v>
      </c>
      <c r="Q1032" s="5">
        <v>0.08</v>
      </c>
      <c r="R1032" s="6">
        <f t="shared" si="81"/>
        <v>7.4012400000000014</v>
      </c>
      <c r="S1032" s="7">
        <v>27</v>
      </c>
      <c r="T1032" s="8">
        <f t="shared" si="82"/>
        <v>199.83348000000004</v>
      </c>
      <c r="U1032" s="5">
        <v>0.08</v>
      </c>
      <c r="V1032" s="9">
        <f t="shared" si="83"/>
        <v>15.986678400000004</v>
      </c>
      <c r="W1032" s="4">
        <v>7.02</v>
      </c>
      <c r="X1032" s="4">
        <f t="shared" si="84"/>
        <v>190.86680160000003</v>
      </c>
      <c r="Y1032" s="58"/>
      <c r="AA1032" t="b">
        <f>AND('Sales Filter'!H1032= "BOBBY CHAVEZ", YEAR('Sales Filter'!B1032 ) = 2015)</f>
        <v>0</v>
      </c>
    </row>
    <row r="1033" spans="1:27" ht="14.5">
      <c r="A1033" s="2" t="s">
        <v>2137</v>
      </c>
      <c r="B1033" s="3">
        <v>42763</v>
      </c>
      <c r="C1033" s="2" t="s">
        <v>507</v>
      </c>
      <c r="D1033" s="2" t="s">
        <v>508</v>
      </c>
      <c r="E1033" s="2" t="s">
        <v>27</v>
      </c>
      <c r="F1033" s="2" t="s">
        <v>27</v>
      </c>
      <c r="G1033" s="2" t="s">
        <v>79</v>
      </c>
      <c r="H1033" s="2" t="s">
        <v>233</v>
      </c>
      <c r="I1033" s="2" t="s">
        <v>51</v>
      </c>
      <c r="J1033" s="2" t="s">
        <v>31</v>
      </c>
      <c r="K1033" s="2" t="s">
        <v>118</v>
      </c>
      <c r="L1033" s="2" t="s">
        <v>119</v>
      </c>
      <c r="M1033" s="3">
        <v>42773</v>
      </c>
      <c r="N1033" s="4">
        <v>82.5</v>
      </c>
      <c r="O1033" s="4">
        <v>133.06700000000001</v>
      </c>
      <c r="P1033" s="5">
        <f t="shared" si="80"/>
        <v>0.61293333333333344</v>
      </c>
      <c r="Q1033" s="5">
        <v>0.08</v>
      </c>
      <c r="R1033" s="6">
        <f t="shared" si="81"/>
        <v>143.71236000000002</v>
      </c>
      <c r="S1033" s="7">
        <v>6</v>
      </c>
      <c r="T1033" s="8">
        <f t="shared" si="82"/>
        <v>862.27416000000017</v>
      </c>
      <c r="U1033" s="5">
        <v>0.08</v>
      </c>
      <c r="V1033" s="9">
        <f t="shared" si="83"/>
        <v>68.98193280000001</v>
      </c>
      <c r="W1033" s="4">
        <v>26.35</v>
      </c>
      <c r="X1033" s="4">
        <f t="shared" si="84"/>
        <v>819.64222720000021</v>
      </c>
      <c r="Y1033" s="58"/>
      <c r="AA1033" t="b">
        <f>AND('Sales Filter'!H1033= "BOBBY CHAVEZ", YEAR('Sales Filter'!B1033 ) = 2015)</f>
        <v>0</v>
      </c>
    </row>
    <row r="1034" spans="1:27" ht="14.5">
      <c r="A1034" s="2" t="s">
        <v>2138</v>
      </c>
      <c r="B1034" s="3">
        <v>42765</v>
      </c>
      <c r="C1034" s="2" t="s">
        <v>1472</v>
      </c>
      <c r="D1034" s="2" t="s">
        <v>1473</v>
      </c>
      <c r="E1034" s="2" t="s">
        <v>27</v>
      </c>
      <c r="F1034" s="2" t="s">
        <v>27</v>
      </c>
      <c r="G1034" s="2" t="s">
        <v>28</v>
      </c>
      <c r="H1034" s="2" t="s">
        <v>233</v>
      </c>
      <c r="I1034" s="2" t="s">
        <v>42</v>
      </c>
      <c r="J1034" s="2" t="s">
        <v>35</v>
      </c>
      <c r="K1034" s="2" t="s">
        <v>32</v>
      </c>
      <c r="L1034" s="2" t="s">
        <v>33</v>
      </c>
      <c r="M1034" s="3">
        <v>42776</v>
      </c>
      <c r="N1034" s="4">
        <v>1.6060000000000001</v>
      </c>
      <c r="O1034" s="4">
        <v>3.927</v>
      </c>
      <c r="P1034" s="5">
        <f t="shared" si="80"/>
        <v>1.4452054794520546</v>
      </c>
      <c r="Q1034" s="5">
        <v>0.08</v>
      </c>
      <c r="R1034" s="6">
        <f t="shared" si="81"/>
        <v>4.2411600000000007</v>
      </c>
      <c r="S1034" s="7">
        <v>27</v>
      </c>
      <c r="T1034" s="8">
        <f t="shared" si="82"/>
        <v>114.51132000000001</v>
      </c>
      <c r="U1034" s="5">
        <v>0.02</v>
      </c>
      <c r="V1034" s="9">
        <f t="shared" si="83"/>
        <v>2.2902264000000003</v>
      </c>
      <c r="W1034" s="4">
        <v>4.22</v>
      </c>
      <c r="X1034" s="4">
        <f t="shared" si="84"/>
        <v>116.44109360000002</v>
      </c>
      <c r="Y1034" s="58"/>
      <c r="AA1034" t="b">
        <f>AND('Sales Filter'!H1034= "BOBBY CHAVEZ", YEAR('Sales Filter'!B1034 ) = 2015)</f>
        <v>0</v>
      </c>
    </row>
    <row r="1035" spans="1:27" ht="14.5">
      <c r="A1035" s="2" t="s">
        <v>2139</v>
      </c>
      <c r="B1035" s="3">
        <v>42766</v>
      </c>
      <c r="C1035" s="2" t="s">
        <v>1133</v>
      </c>
      <c r="D1035" s="2" t="s">
        <v>1134</v>
      </c>
      <c r="E1035" s="2" t="s">
        <v>27</v>
      </c>
      <c r="F1035" s="2" t="s">
        <v>27</v>
      </c>
      <c r="G1035" s="2" t="s">
        <v>28</v>
      </c>
      <c r="H1035" s="2" t="s">
        <v>29</v>
      </c>
      <c r="I1035" s="2" t="s">
        <v>51</v>
      </c>
      <c r="J1035" s="2" t="s">
        <v>35</v>
      </c>
      <c r="K1035" s="2" t="s">
        <v>36</v>
      </c>
      <c r="L1035" s="2" t="s">
        <v>33</v>
      </c>
      <c r="M1035" s="3">
        <v>42775</v>
      </c>
      <c r="N1035" s="4">
        <v>4.125</v>
      </c>
      <c r="O1035" s="4">
        <v>7.7880000000000011</v>
      </c>
      <c r="P1035" s="5">
        <f t="shared" si="80"/>
        <v>0.88800000000000023</v>
      </c>
      <c r="Q1035" s="5">
        <v>0.08</v>
      </c>
      <c r="R1035" s="6">
        <f t="shared" si="81"/>
        <v>8.4110400000000016</v>
      </c>
      <c r="S1035" s="7">
        <v>48</v>
      </c>
      <c r="T1035" s="8">
        <f t="shared" si="82"/>
        <v>403.72992000000011</v>
      </c>
      <c r="U1035" s="5">
        <v>0.11</v>
      </c>
      <c r="V1035" s="9">
        <f t="shared" si="83"/>
        <v>44.41029120000001</v>
      </c>
      <c r="W1035" s="4">
        <v>2.4</v>
      </c>
      <c r="X1035" s="4">
        <f t="shared" si="84"/>
        <v>361.71962880000007</v>
      </c>
      <c r="Y1035" s="58"/>
      <c r="AA1035" t="b">
        <f>AND('Sales Filter'!H1035= "BOBBY CHAVEZ", YEAR('Sales Filter'!B1035 ) = 2015)</f>
        <v>0</v>
      </c>
    </row>
    <row r="1036" spans="1:27" ht="14.5">
      <c r="A1036" s="2" t="s">
        <v>2140</v>
      </c>
      <c r="B1036" s="3">
        <v>42767</v>
      </c>
      <c r="C1036" s="2" t="s">
        <v>237</v>
      </c>
      <c r="D1036" s="2" t="s">
        <v>238</v>
      </c>
      <c r="E1036" s="2" t="s">
        <v>48</v>
      </c>
      <c r="F1036" s="2" t="s">
        <v>49</v>
      </c>
      <c r="G1036" s="2" t="s">
        <v>79</v>
      </c>
      <c r="H1036" s="2" t="s">
        <v>50</v>
      </c>
      <c r="I1036" s="2" t="s">
        <v>117</v>
      </c>
      <c r="J1036" s="2" t="s">
        <v>35</v>
      </c>
      <c r="K1036" s="2" t="s">
        <v>54</v>
      </c>
      <c r="L1036" s="2" t="s">
        <v>33</v>
      </c>
      <c r="M1036" s="3">
        <v>42776</v>
      </c>
      <c r="N1036" s="4">
        <v>1.7490000000000003</v>
      </c>
      <c r="O1036" s="4">
        <v>2.871</v>
      </c>
      <c r="P1036" s="5">
        <f t="shared" si="80"/>
        <v>0.64150943396226379</v>
      </c>
      <c r="Q1036" s="5">
        <v>0.08</v>
      </c>
      <c r="R1036" s="6">
        <f t="shared" si="81"/>
        <v>3.1006800000000001</v>
      </c>
      <c r="S1036" s="7">
        <v>40</v>
      </c>
      <c r="T1036" s="8">
        <f t="shared" si="82"/>
        <v>124.02720000000001</v>
      </c>
      <c r="U1036" s="5">
        <v>0.05</v>
      </c>
      <c r="V1036" s="9">
        <f t="shared" si="83"/>
        <v>6.2013600000000011</v>
      </c>
      <c r="W1036" s="4">
        <v>0.55000000000000004</v>
      </c>
      <c r="X1036" s="4">
        <f t="shared" si="84"/>
        <v>118.37584</v>
      </c>
      <c r="Y1036" s="58"/>
      <c r="AA1036" t="b">
        <f>AND('Sales Filter'!H1036= "BOBBY CHAVEZ", YEAR('Sales Filter'!B1036 ) = 2015)</f>
        <v>0</v>
      </c>
    </row>
    <row r="1037" spans="1:27" ht="14.5">
      <c r="A1037" s="2" t="s">
        <v>2141</v>
      </c>
      <c r="B1037" s="3">
        <v>42768</v>
      </c>
      <c r="C1037" s="2" t="s">
        <v>2142</v>
      </c>
      <c r="D1037" s="2" t="s">
        <v>2143</v>
      </c>
      <c r="E1037" s="2" t="s">
        <v>27</v>
      </c>
      <c r="F1037" s="2" t="s">
        <v>27</v>
      </c>
      <c r="G1037" s="2" t="s">
        <v>40</v>
      </c>
      <c r="H1037" s="2" t="s">
        <v>112</v>
      </c>
      <c r="I1037" s="2" t="s">
        <v>117</v>
      </c>
      <c r="J1037" s="2" t="s">
        <v>35</v>
      </c>
      <c r="K1037" s="2" t="s">
        <v>54</v>
      </c>
      <c r="L1037" s="2" t="s">
        <v>33</v>
      </c>
      <c r="M1037" s="3">
        <v>42776</v>
      </c>
      <c r="N1037" s="4">
        <v>15.004000000000001</v>
      </c>
      <c r="O1037" s="4">
        <v>23.078000000000003</v>
      </c>
      <c r="P1037" s="5">
        <f t="shared" si="80"/>
        <v>0.5381231671554253</v>
      </c>
      <c r="Q1037" s="5">
        <v>0.08</v>
      </c>
      <c r="R1037" s="6">
        <f t="shared" si="81"/>
        <v>24.924240000000005</v>
      </c>
      <c r="S1037" s="7">
        <v>43</v>
      </c>
      <c r="T1037" s="8">
        <f t="shared" si="82"/>
        <v>1071.7423200000003</v>
      </c>
      <c r="U1037" s="5">
        <v>6.0000000000000005E-2</v>
      </c>
      <c r="V1037" s="9">
        <f t="shared" si="83"/>
        <v>64.304539200000022</v>
      </c>
      <c r="W1037" s="4">
        <v>1.54</v>
      </c>
      <c r="X1037" s="4">
        <f t="shared" si="84"/>
        <v>1008.9777808000002</v>
      </c>
      <c r="Y1037" s="58"/>
      <c r="AA1037" t="b">
        <f>AND('Sales Filter'!H1037= "BOBBY CHAVEZ", YEAR('Sales Filter'!B1037 ) = 2015)</f>
        <v>0</v>
      </c>
    </row>
    <row r="1038" spans="1:27" ht="14.5">
      <c r="A1038" s="2" t="s">
        <v>2144</v>
      </c>
      <c r="B1038" s="3">
        <v>42769</v>
      </c>
      <c r="C1038" s="2" t="s">
        <v>279</v>
      </c>
      <c r="D1038" s="2" t="s">
        <v>280</v>
      </c>
      <c r="E1038" s="2" t="s">
        <v>27</v>
      </c>
      <c r="F1038" s="2" t="s">
        <v>27</v>
      </c>
      <c r="G1038" s="2" t="s">
        <v>79</v>
      </c>
      <c r="H1038" s="2" t="s">
        <v>281</v>
      </c>
      <c r="I1038" s="2" t="s">
        <v>30</v>
      </c>
      <c r="J1038" s="2" t="s">
        <v>35</v>
      </c>
      <c r="K1038" s="2" t="s">
        <v>54</v>
      </c>
      <c r="L1038" s="2" t="s">
        <v>33</v>
      </c>
      <c r="M1038" s="3">
        <v>42778</v>
      </c>
      <c r="N1038" s="4">
        <v>15.004000000000001</v>
      </c>
      <c r="O1038" s="4">
        <v>23.078000000000003</v>
      </c>
      <c r="P1038" s="5">
        <f t="shared" si="80"/>
        <v>0.5381231671554253</v>
      </c>
      <c r="Q1038" s="5">
        <v>0.08</v>
      </c>
      <c r="R1038" s="6">
        <f t="shared" si="81"/>
        <v>24.924240000000005</v>
      </c>
      <c r="S1038" s="7">
        <v>4</v>
      </c>
      <c r="T1038" s="8">
        <f t="shared" si="82"/>
        <v>99.696960000000018</v>
      </c>
      <c r="U1038" s="5">
        <v>0.02</v>
      </c>
      <c r="V1038" s="9">
        <f t="shared" si="83"/>
        <v>1.9939392000000005</v>
      </c>
      <c r="W1038" s="4">
        <v>1.54</v>
      </c>
      <c r="X1038" s="4">
        <f t="shared" si="84"/>
        <v>99.243020800000025</v>
      </c>
      <c r="Y1038" s="58"/>
      <c r="AA1038" t="b">
        <f>AND('Sales Filter'!H1038= "BOBBY CHAVEZ", YEAR('Sales Filter'!B1038 ) = 2015)</f>
        <v>0</v>
      </c>
    </row>
    <row r="1039" spans="1:27" ht="14.5">
      <c r="A1039" s="2" t="s">
        <v>2145</v>
      </c>
      <c r="B1039" s="3">
        <v>42771</v>
      </c>
      <c r="C1039" s="2" t="s">
        <v>1106</v>
      </c>
      <c r="D1039" s="2" t="s">
        <v>1107</v>
      </c>
      <c r="E1039" s="2" t="s">
        <v>48</v>
      </c>
      <c r="F1039" s="2" t="s">
        <v>49</v>
      </c>
      <c r="G1039" s="2" t="s">
        <v>79</v>
      </c>
      <c r="H1039" s="2" t="s">
        <v>50</v>
      </c>
      <c r="I1039" s="2" t="s">
        <v>42</v>
      </c>
      <c r="J1039" s="2" t="s">
        <v>31</v>
      </c>
      <c r="K1039" s="2" t="s">
        <v>54</v>
      </c>
      <c r="L1039" s="2" t="s">
        <v>33</v>
      </c>
      <c r="M1039" s="3">
        <v>42778</v>
      </c>
      <c r="N1039" s="4">
        <v>7.0289999999999999</v>
      </c>
      <c r="O1039" s="4">
        <v>21.978000000000002</v>
      </c>
      <c r="P1039" s="5">
        <f t="shared" si="80"/>
        <v>2.126760563380282</v>
      </c>
      <c r="Q1039" s="5">
        <v>0.08</v>
      </c>
      <c r="R1039" s="6">
        <f t="shared" si="81"/>
        <v>23.736240000000002</v>
      </c>
      <c r="S1039" s="7">
        <v>33</v>
      </c>
      <c r="T1039" s="8">
        <f t="shared" si="82"/>
        <v>783.29592000000002</v>
      </c>
      <c r="U1039" s="5">
        <v>0.01</v>
      </c>
      <c r="V1039" s="9">
        <f t="shared" si="83"/>
        <v>7.8329592000000003</v>
      </c>
      <c r="W1039" s="4">
        <v>4.05</v>
      </c>
      <c r="X1039" s="4">
        <f t="shared" si="84"/>
        <v>779.51296079999997</v>
      </c>
      <c r="Y1039" s="58"/>
      <c r="AA1039" t="b">
        <f>AND('Sales Filter'!H1039= "BOBBY CHAVEZ", YEAR('Sales Filter'!B1039 ) = 2015)</f>
        <v>0</v>
      </c>
    </row>
    <row r="1040" spans="1:27" ht="14.5">
      <c r="A1040" s="2" t="s">
        <v>2146</v>
      </c>
      <c r="B1040" s="3">
        <v>42771</v>
      </c>
      <c r="C1040" s="2" t="s">
        <v>2147</v>
      </c>
      <c r="D1040" s="2" t="s">
        <v>2020</v>
      </c>
      <c r="E1040" s="2" t="s">
        <v>48</v>
      </c>
      <c r="F1040" s="2" t="s">
        <v>49</v>
      </c>
      <c r="G1040" s="2" t="s">
        <v>58</v>
      </c>
      <c r="H1040" s="2" t="s">
        <v>50</v>
      </c>
      <c r="I1040" s="2" t="s">
        <v>30</v>
      </c>
      <c r="J1040" s="2" t="s">
        <v>35</v>
      </c>
      <c r="K1040" s="2" t="s">
        <v>36</v>
      </c>
      <c r="L1040" s="2" t="s">
        <v>33</v>
      </c>
      <c r="M1040" s="3">
        <v>42778</v>
      </c>
      <c r="N1040" s="4">
        <v>1.0230000000000001</v>
      </c>
      <c r="O1040" s="4">
        <v>1.6280000000000001</v>
      </c>
      <c r="P1040" s="5">
        <f t="shared" si="80"/>
        <v>0.59139784946236551</v>
      </c>
      <c r="Q1040" s="5">
        <v>0.08</v>
      </c>
      <c r="R1040" s="6">
        <f t="shared" si="81"/>
        <v>1.7582400000000002</v>
      </c>
      <c r="S1040" s="7">
        <v>12</v>
      </c>
      <c r="T1040" s="8">
        <f t="shared" si="82"/>
        <v>21.098880000000001</v>
      </c>
      <c r="U1040" s="5">
        <v>0.11</v>
      </c>
      <c r="V1040" s="9">
        <f t="shared" si="83"/>
        <v>2.3208768000000002</v>
      </c>
      <c r="W1040" s="4">
        <v>0.75</v>
      </c>
      <c r="X1040" s="4">
        <f t="shared" si="84"/>
        <v>19.528003200000001</v>
      </c>
      <c r="Y1040" s="58"/>
      <c r="AA1040" t="b">
        <f>AND('Sales Filter'!H1040= "BOBBY CHAVEZ", YEAR('Sales Filter'!B1040 ) = 2015)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I1002"/>
  <sheetViews>
    <sheetView topLeftCell="A550" workbookViewId="0">
      <selection activeCell="H1" sqref="H1"/>
    </sheetView>
  </sheetViews>
  <sheetFormatPr defaultColWidth="12.6328125" defaultRowHeight="15.75" customHeight="1"/>
  <cols>
    <col min="8" max="8" width="19.36328125" customWidth="1"/>
  </cols>
  <sheetData>
    <row r="2" spans="1:9" ht="15.75" customHeight="1">
      <c r="A2" s="26" t="s">
        <v>2148</v>
      </c>
      <c r="B2" s="26" t="s">
        <v>2149</v>
      </c>
      <c r="C2" s="26" t="s">
        <v>2150</v>
      </c>
      <c r="D2" s="26" t="s">
        <v>2151</v>
      </c>
      <c r="E2" s="26" t="s">
        <v>2152</v>
      </c>
      <c r="F2" s="26" t="s">
        <v>2153</v>
      </c>
      <c r="G2" s="26" t="s">
        <v>2154</v>
      </c>
      <c r="H2" s="54" t="s">
        <v>4451</v>
      </c>
      <c r="I2">
        <f>COUNT(A:A)</f>
        <v>1000</v>
      </c>
    </row>
    <row r="3" spans="1:9" ht="15.75" customHeight="1">
      <c r="A3" s="27">
        <v>101</v>
      </c>
      <c r="B3" s="28" t="s">
        <v>2155</v>
      </c>
      <c r="C3" s="28" t="s">
        <v>2156</v>
      </c>
      <c r="D3" s="28" t="s">
        <v>2157</v>
      </c>
      <c r="E3" s="28" t="s">
        <v>2158</v>
      </c>
      <c r="F3" s="27">
        <v>850383</v>
      </c>
      <c r="G3" s="27">
        <v>42</v>
      </c>
      <c r="H3" s="55" t="s">
        <v>4452</v>
      </c>
      <c r="I3">
        <f>COUNTA(C:C)-COUNTBLANK(C3:C1002)</f>
        <v>955</v>
      </c>
    </row>
    <row r="4" spans="1:9" ht="15.75" customHeight="1">
      <c r="A4" s="27">
        <f t="shared" ref="A4:A258" si="0">A3+1</f>
        <v>102</v>
      </c>
      <c r="B4" s="28" t="s">
        <v>2159</v>
      </c>
      <c r="C4" s="28" t="s">
        <v>2160</v>
      </c>
      <c r="D4" s="28" t="s">
        <v>2161</v>
      </c>
      <c r="E4" s="28" t="s">
        <v>2162</v>
      </c>
      <c r="F4" s="27">
        <v>398456</v>
      </c>
      <c r="G4" s="27">
        <v>34</v>
      </c>
    </row>
    <row r="5" spans="1:9" ht="15.75" customHeight="1">
      <c r="A5" s="27">
        <f t="shared" si="0"/>
        <v>103</v>
      </c>
      <c r="B5" s="28" t="s">
        <v>2163</v>
      </c>
      <c r="C5" s="28" t="s">
        <v>2164</v>
      </c>
      <c r="D5" s="28" t="s">
        <v>2165</v>
      </c>
      <c r="E5" s="28" t="s">
        <v>2162</v>
      </c>
      <c r="F5" s="27">
        <v>246769</v>
      </c>
      <c r="G5" s="27">
        <v>38</v>
      </c>
    </row>
    <row r="6" spans="1:9" ht="15.75" customHeight="1">
      <c r="A6" s="27">
        <f t="shared" si="0"/>
        <v>104</v>
      </c>
      <c r="B6" s="28" t="s">
        <v>2166</v>
      </c>
      <c r="C6" s="28" t="s">
        <v>2167</v>
      </c>
      <c r="D6" s="28" t="s">
        <v>2168</v>
      </c>
      <c r="E6" s="28" t="s">
        <v>2158</v>
      </c>
      <c r="F6" s="27">
        <v>903472</v>
      </c>
      <c r="G6" s="27">
        <v>30</v>
      </c>
    </row>
    <row r="7" spans="1:9" ht="15.75" customHeight="1">
      <c r="A7" s="27">
        <f t="shared" si="0"/>
        <v>105</v>
      </c>
      <c r="B7" s="28" t="s">
        <v>2169</v>
      </c>
      <c r="C7" s="28" t="s">
        <v>2170</v>
      </c>
      <c r="D7" s="28" t="s">
        <v>2171</v>
      </c>
      <c r="E7" s="28" t="s">
        <v>2162</v>
      </c>
      <c r="F7" s="27">
        <v>1283820</v>
      </c>
      <c r="G7" s="27">
        <v>32</v>
      </c>
    </row>
    <row r="8" spans="1:9" ht="15.75" customHeight="1">
      <c r="A8" s="27">
        <f t="shared" si="0"/>
        <v>106</v>
      </c>
      <c r="B8" s="28" t="s">
        <v>2172</v>
      </c>
      <c r="C8" s="28" t="s">
        <v>2173</v>
      </c>
      <c r="D8" s="28" t="s">
        <v>2174</v>
      </c>
      <c r="E8" s="28" t="s">
        <v>2158</v>
      </c>
      <c r="F8" s="27">
        <v>565415</v>
      </c>
      <c r="G8" s="27">
        <v>46</v>
      </c>
    </row>
    <row r="9" spans="1:9" ht="15.75" customHeight="1">
      <c r="A9" s="27">
        <f t="shared" si="0"/>
        <v>107</v>
      </c>
      <c r="B9" s="28" t="s">
        <v>2175</v>
      </c>
      <c r="C9" s="28" t="s">
        <v>2176</v>
      </c>
      <c r="D9" s="28" t="s">
        <v>2177</v>
      </c>
      <c r="E9" s="28" t="s">
        <v>2178</v>
      </c>
      <c r="F9" s="27">
        <v>1098649</v>
      </c>
      <c r="G9" s="27">
        <v>55</v>
      </c>
    </row>
    <row r="10" spans="1:9" ht="15.75" customHeight="1">
      <c r="A10" s="27">
        <f t="shared" si="0"/>
        <v>108</v>
      </c>
      <c r="B10" s="28" t="s">
        <v>2179</v>
      </c>
      <c r="C10" s="28" t="s">
        <v>2180</v>
      </c>
      <c r="D10" s="28" t="s">
        <v>2181</v>
      </c>
      <c r="E10" s="28" t="s">
        <v>2178</v>
      </c>
      <c r="F10" s="27">
        <v>380883</v>
      </c>
      <c r="G10" s="27">
        <v>31</v>
      </c>
    </row>
    <row r="11" spans="1:9" ht="15.75" customHeight="1">
      <c r="A11" s="27">
        <f t="shared" si="0"/>
        <v>109</v>
      </c>
      <c r="B11" s="28" t="s">
        <v>2182</v>
      </c>
      <c r="C11" s="28" t="s">
        <v>2183</v>
      </c>
      <c r="D11" s="28" t="s">
        <v>2184</v>
      </c>
      <c r="E11" s="28" t="s">
        <v>2185</v>
      </c>
      <c r="F11" s="27">
        <v>535701</v>
      </c>
      <c r="G11" s="27">
        <v>33</v>
      </c>
    </row>
    <row r="12" spans="1:9" ht="15.75" customHeight="1">
      <c r="A12" s="27">
        <f t="shared" si="0"/>
        <v>110</v>
      </c>
      <c r="B12" s="28" t="s">
        <v>2186</v>
      </c>
      <c r="C12" s="28" t="s">
        <v>2187</v>
      </c>
      <c r="D12" s="28" t="s">
        <v>2188</v>
      </c>
      <c r="E12" s="28" t="s">
        <v>2162</v>
      </c>
      <c r="F12" s="27">
        <v>984322</v>
      </c>
      <c r="G12" s="27">
        <v>49</v>
      </c>
    </row>
    <row r="13" spans="1:9" ht="15.75" customHeight="1">
      <c r="A13" s="27">
        <f t="shared" si="0"/>
        <v>111</v>
      </c>
      <c r="B13" s="28" t="s">
        <v>2189</v>
      </c>
      <c r="C13" s="28" t="s">
        <v>2190</v>
      </c>
      <c r="D13" s="28" t="s">
        <v>2191</v>
      </c>
      <c r="E13" s="28" t="s">
        <v>2178</v>
      </c>
      <c r="F13" s="27">
        <v>1026122</v>
      </c>
      <c r="G13" s="27">
        <v>49</v>
      </c>
    </row>
    <row r="14" spans="1:9" ht="15.75" customHeight="1">
      <c r="A14" s="27">
        <f t="shared" si="0"/>
        <v>112</v>
      </c>
      <c r="B14" s="28" t="s">
        <v>2192</v>
      </c>
      <c r="C14" s="28" t="s">
        <v>2193</v>
      </c>
      <c r="D14" s="28" t="s">
        <v>2194</v>
      </c>
      <c r="E14" s="28" t="s">
        <v>2195</v>
      </c>
      <c r="F14" s="27">
        <v>1141868</v>
      </c>
      <c r="G14" s="27">
        <v>20</v>
      </c>
    </row>
    <row r="15" spans="1:9" ht="15.75" customHeight="1">
      <c r="A15" s="27">
        <f t="shared" si="0"/>
        <v>113</v>
      </c>
      <c r="B15" s="28" t="s">
        <v>2196</v>
      </c>
      <c r="C15" s="28" t="s">
        <v>2197</v>
      </c>
      <c r="D15" s="28" t="s">
        <v>2198</v>
      </c>
      <c r="E15" s="28" t="s">
        <v>2158</v>
      </c>
      <c r="F15" s="27">
        <v>1348969</v>
      </c>
      <c r="G15" s="27">
        <v>44</v>
      </c>
    </row>
    <row r="16" spans="1:9" ht="15.75" customHeight="1">
      <c r="A16" s="27">
        <f t="shared" si="0"/>
        <v>114</v>
      </c>
      <c r="B16" s="28" t="s">
        <v>2199</v>
      </c>
      <c r="C16" s="28" t="s">
        <v>2200</v>
      </c>
      <c r="D16" s="28" t="s">
        <v>2201</v>
      </c>
      <c r="E16" s="28" t="s">
        <v>2158</v>
      </c>
      <c r="F16" s="27">
        <v>1090966</v>
      </c>
      <c r="G16" s="27">
        <v>21</v>
      </c>
    </row>
    <row r="17" spans="1:7" ht="15.75" customHeight="1">
      <c r="A17" s="27">
        <f t="shared" si="0"/>
        <v>115</v>
      </c>
      <c r="B17" s="28" t="s">
        <v>2202</v>
      </c>
      <c r="C17" s="28" t="s">
        <v>2203</v>
      </c>
      <c r="D17" s="28" t="s">
        <v>2204</v>
      </c>
      <c r="E17" s="28" t="s">
        <v>2162</v>
      </c>
      <c r="F17" s="27">
        <v>393040</v>
      </c>
      <c r="G17" s="27">
        <v>32</v>
      </c>
    </row>
    <row r="18" spans="1:7" ht="15.75" customHeight="1">
      <c r="A18" s="27">
        <f t="shared" si="0"/>
        <v>116</v>
      </c>
      <c r="B18" s="28" t="s">
        <v>2205</v>
      </c>
      <c r="C18" s="28" t="s">
        <v>2206</v>
      </c>
      <c r="D18" s="28" t="s">
        <v>2207</v>
      </c>
      <c r="E18" s="28" t="s">
        <v>2195</v>
      </c>
      <c r="F18" s="27">
        <v>149046</v>
      </c>
      <c r="G18" s="27">
        <v>41</v>
      </c>
    </row>
    <row r="19" spans="1:7" ht="15.75" customHeight="1">
      <c r="A19" s="27">
        <f t="shared" si="0"/>
        <v>117</v>
      </c>
      <c r="B19" s="28" t="s">
        <v>2208</v>
      </c>
      <c r="C19" s="28" t="s">
        <v>2172</v>
      </c>
      <c r="D19" s="28" t="s">
        <v>2209</v>
      </c>
      <c r="E19" s="28" t="s">
        <v>2185</v>
      </c>
      <c r="F19" s="27">
        <v>1454439</v>
      </c>
      <c r="G19" s="27">
        <v>33</v>
      </c>
    </row>
    <row r="20" spans="1:7" ht="14.5">
      <c r="A20" s="27">
        <f t="shared" si="0"/>
        <v>118</v>
      </c>
      <c r="B20" s="28" t="s">
        <v>2210</v>
      </c>
      <c r="C20" s="28" t="s">
        <v>2211</v>
      </c>
      <c r="D20" s="28" t="s">
        <v>2212</v>
      </c>
      <c r="E20" s="28" t="s">
        <v>2178</v>
      </c>
      <c r="F20" s="27">
        <v>944953</v>
      </c>
      <c r="G20" s="27">
        <v>25</v>
      </c>
    </row>
    <row r="21" spans="1:7" ht="14.5">
      <c r="A21" s="27">
        <f t="shared" si="0"/>
        <v>119</v>
      </c>
      <c r="B21" s="28" t="s">
        <v>2213</v>
      </c>
      <c r="C21" s="28" t="s">
        <v>2214</v>
      </c>
      <c r="D21" s="28" t="s">
        <v>2215</v>
      </c>
      <c r="E21" s="28" t="s">
        <v>2158</v>
      </c>
      <c r="F21" s="27">
        <v>1012943</v>
      </c>
      <c r="G21" s="27">
        <v>48</v>
      </c>
    </row>
    <row r="22" spans="1:7" ht="14.5">
      <c r="A22" s="27">
        <f t="shared" si="0"/>
        <v>120</v>
      </c>
      <c r="B22" s="28" t="s">
        <v>2216</v>
      </c>
      <c r="C22" s="28" t="s">
        <v>2217</v>
      </c>
      <c r="D22" s="28" t="s">
        <v>2218</v>
      </c>
      <c r="E22" s="28" t="s">
        <v>2178</v>
      </c>
      <c r="F22" s="27">
        <v>574327</v>
      </c>
      <c r="G22" s="27">
        <v>32</v>
      </c>
    </row>
    <row r="23" spans="1:7" ht="14.5">
      <c r="A23" s="27">
        <f t="shared" si="0"/>
        <v>121</v>
      </c>
      <c r="B23" s="28" t="s">
        <v>2219</v>
      </c>
      <c r="C23" s="28" t="s">
        <v>2220</v>
      </c>
      <c r="D23" s="28" t="s">
        <v>2221</v>
      </c>
      <c r="E23" s="28" t="s">
        <v>2158</v>
      </c>
      <c r="F23" s="27">
        <v>829057</v>
      </c>
      <c r="G23" s="27">
        <v>42</v>
      </c>
    </row>
    <row r="24" spans="1:7" ht="14.5">
      <c r="A24" s="27">
        <f t="shared" si="0"/>
        <v>122</v>
      </c>
      <c r="B24" s="28" t="s">
        <v>2222</v>
      </c>
      <c r="C24" s="28" t="s">
        <v>2223</v>
      </c>
      <c r="D24" s="28" t="s">
        <v>2224</v>
      </c>
      <c r="E24" s="28" t="s">
        <v>2178</v>
      </c>
      <c r="F24" s="27">
        <v>106432</v>
      </c>
      <c r="G24" s="27">
        <v>26</v>
      </c>
    </row>
    <row r="25" spans="1:7" ht="14.5">
      <c r="A25" s="27">
        <f t="shared" si="0"/>
        <v>123</v>
      </c>
      <c r="B25" s="28" t="s">
        <v>2225</v>
      </c>
      <c r="C25" s="28" t="s">
        <v>2226</v>
      </c>
      <c r="D25" s="28" t="s">
        <v>2227</v>
      </c>
      <c r="E25" s="28" t="s">
        <v>2162</v>
      </c>
      <c r="F25" s="27">
        <v>614560</v>
      </c>
      <c r="G25" s="29"/>
    </row>
    <row r="26" spans="1:7" ht="14.5">
      <c r="A26" s="27">
        <f t="shared" si="0"/>
        <v>124</v>
      </c>
      <c r="B26" s="28" t="s">
        <v>2228</v>
      </c>
      <c r="C26" s="28" t="s">
        <v>2229</v>
      </c>
      <c r="D26" s="28" t="s">
        <v>2230</v>
      </c>
      <c r="E26" s="28" t="s">
        <v>2158</v>
      </c>
      <c r="F26" s="27">
        <v>1374081</v>
      </c>
      <c r="G26" s="27">
        <v>37</v>
      </c>
    </row>
    <row r="27" spans="1:7" ht="14.5">
      <c r="A27" s="27">
        <f t="shared" si="0"/>
        <v>125</v>
      </c>
      <c r="B27" s="28" t="s">
        <v>2231</v>
      </c>
      <c r="C27" s="28" t="s">
        <v>2232</v>
      </c>
      <c r="D27" s="28" t="s">
        <v>2233</v>
      </c>
      <c r="E27" s="28" t="s">
        <v>2185</v>
      </c>
      <c r="F27" s="27">
        <v>753672</v>
      </c>
      <c r="G27" s="27">
        <v>39</v>
      </c>
    </row>
    <row r="28" spans="1:7" ht="14.5">
      <c r="A28" s="27">
        <f t="shared" si="0"/>
        <v>126</v>
      </c>
      <c r="B28" s="28" t="s">
        <v>2234</v>
      </c>
      <c r="C28" s="28" t="s">
        <v>2235</v>
      </c>
      <c r="D28" s="28" t="s">
        <v>2236</v>
      </c>
      <c r="E28" s="28" t="s">
        <v>2195</v>
      </c>
      <c r="F28" s="27">
        <v>1282199</v>
      </c>
      <c r="G28" s="27">
        <v>25</v>
      </c>
    </row>
    <row r="29" spans="1:7" ht="14.5">
      <c r="A29" s="27">
        <f t="shared" si="0"/>
        <v>127</v>
      </c>
      <c r="B29" s="28" t="s">
        <v>2237</v>
      </c>
      <c r="C29" s="29"/>
      <c r="D29" s="28" t="s">
        <v>2238</v>
      </c>
      <c r="E29" s="29"/>
      <c r="F29" s="27">
        <v>1028206</v>
      </c>
      <c r="G29" s="27">
        <v>19</v>
      </c>
    </row>
    <row r="30" spans="1:7" ht="14.5">
      <c r="A30" s="27">
        <f t="shared" si="0"/>
        <v>128</v>
      </c>
      <c r="B30" s="28" t="s">
        <v>2239</v>
      </c>
      <c r="C30" s="28" t="s">
        <v>2240</v>
      </c>
      <c r="D30" s="28" t="s">
        <v>2241</v>
      </c>
      <c r="E30" s="28" t="s">
        <v>2195</v>
      </c>
      <c r="F30" s="27">
        <v>814942</v>
      </c>
      <c r="G30" s="27">
        <v>24</v>
      </c>
    </row>
    <row r="31" spans="1:7" ht="14.5">
      <c r="A31" s="27">
        <f t="shared" si="0"/>
        <v>129</v>
      </c>
      <c r="B31" s="28" t="s">
        <v>2242</v>
      </c>
      <c r="C31" s="28" t="s">
        <v>2243</v>
      </c>
      <c r="D31" s="29"/>
      <c r="E31" s="28" t="s">
        <v>2158</v>
      </c>
      <c r="F31" s="27">
        <v>261226</v>
      </c>
      <c r="G31" s="27">
        <v>37</v>
      </c>
    </row>
    <row r="32" spans="1:7" ht="14.5">
      <c r="A32" s="27">
        <f t="shared" si="0"/>
        <v>130</v>
      </c>
      <c r="B32" s="28" t="s">
        <v>2244</v>
      </c>
      <c r="C32" s="28" t="s">
        <v>2245</v>
      </c>
      <c r="D32" s="28" t="s">
        <v>2246</v>
      </c>
      <c r="E32" s="28" t="s">
        <v>2178</v>
      </c>
      <c r="F32" s="27">
        <v>667984</v>
      </c>
      <c r="G32" s="27">
        <v>53</v>
      </c>
    </row>
    <row r="33" spans="1:7" ht="14.5">
      <c r="A33" s="27">
        <f t="shared" si="0"/>
        <v>131</v>
      </c>
      <c r="B33" s="28" t="s">
        <v>2247</v>
      </c>
      <c r="C33" s="28" t="s">
        <v>2248</v>
      </c>
      <c r="D33" s="28" t="s">
        <v>2249</v>
      </c>
      <c r="E33" s="28" t="s">
        <v>2195</v>
      </c>
      <c r="F33" s="27">
        <v>1449632</v>
      </c>
      <c r="G33" s="27">
        <v>26</v>
      </c>
    </row>
    <row r="34" spans="1:7" ht="14.5">
      <c r="A34" s="27">
        <f t="shared" si="0"/>
        <v>132</v>
      </c>
      <c r="B34" s="28" t="s">
        <v>2250</v>
      </c>
      <c r="C34" s="28" t="s">
        <v>2251</v>
      </c>
      <c r="D34" s="28" t="s">
        <v>2252</v>
      </c>
      <c r="E34" s="28" t="s">
        <v>2158</v>
      </c>
      <c r="F34" s="27">
        <v>754202</v>
      </c>
      <c r="G34" s="27">
        <v>45</v>
      </c>
    </row>
    <row r="35" spans="1:7" ht="14.5">
      <c r="A35" s="27">
        <f t="shared" si="0"/>
        <v>133</v>
      </c>
      <c r="B35" s="28" t="s">
        <v>2253</v>
      </c>
      <c r="C35" s="28" t="s">
        <v>2254</v>
      </c>
      <c r="D35" s="28" t="s">
        <v>2255</v>
      </c>
      <c r="E35" s="28" t="s">
        <v>2162</v>
      </c>
      <c r="F35" s="27">
        <v>671559</v>
      </c>
      <c r="G35" s="27">
        <v>42</v>
      </c>
    </row>
    <row r="36" spans="1:7" ht="14.5">
      <c r="A36" s="27">
        <f t="shared" si="0"/>
        <v>134</v>
      </c>
      <c r="B36" s="28" t="s">
        <v>2256</v>
      </c>
      <c r="C36" s="28" t="s">
        <v>2257</v>
      </c>
      <c r="D36" s="28" t="s">
        <v>2258</v>
      </c>
      <c r="E36" s="28" t="s">
        <v>2185</v>
      </c>
      <c r="F36" s="27">
        <v>752699</v>
      </c>
      <c r="G36" s="27">
        <v>54</v>
      </c>
    </row>
    <row r="37" spans="1:7" ht="14.5">
      <c r="A37" s="27">
        <f t="shared" si="0"/>
        <v>135</v>
      </c>
      <c r="B37" s="28" t="s">
        <v>2259</v>
      </c>
      <c r="C37" s="28" t="s">
        <v>2260</v>
      </c>
      <c r="D37" s="28" t="s">
        <v>2261</v>
      </c>
      <c r="E37" s="28" t="s">
        <v>2158</v>
      </c>
      <c r="F37" s="27">
        <v>447071</v>
      </c>
      <c r="G37" s="29"/>
    </row>
    <row r="38" spans="1:7" ht="14.5">
      <c r="A38" s="27">
        <f t="shared" si="0"/>
        <v>136</v>
      </c>
      <c r="B38" s="28" t="s">
        <v>2262</v>
      </c>
      <c r="C38" s="28" t="s">
        <v>2263</v>
      </c>
      <c r="D38" s="28" t="s">
        <v>2264</v>
      </c>
      <c r="E38" s="28" t="s">
        <v>2162</v>
      </c>
      <c r="F38" s="27">
        <v>1376356</v>
      </c>
      <c r="G38" s="27">
        <v>56</v>
      </c>
    </row>
    <row r="39" spans="1:7" ht="14.5">
      <c r="A39" s="27">
        <f t="shared" si="0"/>
        <v>137</v>
      </c>
      <c r="B39" s="28" t="s">
        <v>2265</v>
      </c>
      <c r="C39" s="28" t="s">
        <v>2266</v>
      </c>
      <c r="D39" s="28" t="s">
        <v>2267</v>
      </c>
      <c r="E39" s="28" t="s">
        <v>2178</v>
      </c>
      <c r="F39" s="27">
        <v>373226</v>
      </c>
      <c r="G39" s="27">
        <v>59</v>
      </c>
    </row>
    <row r="40" spans="1:7" ht="14.5">
      <c r="A40" s="27">
        <f t="shared" si="0"/>
        <v>138</v>
      </c>
      <c r="B40" s="28" t="s">
        <v>2268</v>
      </c>
      <c r="C40" s="28" t="s">
        <v>2269</v>
      </c>
      <c r="D40" s="28" t="s">
        <v>2270</v>
      </c>
      <c r="E40" s="28" t="s">
        <v>2185</v>
      </c>
      <c r="F40" s="27">
        <v>582188</v>
      </c>
      <c r="G40" s="27">
        <v>27</v>
      </c>
    </row>
    <row r="41" spans="1:7" ht="14.5">
      <c r="A41" s="27">
        <f t="shared" si="0"/>
        <v>139</v>
      </c>
      <c r="B41" s="28" t="s">
        <v>2271</v>
      </c>
      <c r="C41" s="29"/>
      <c r="D41" s="28" t="s">
        <v>2272</v>
      </c>
      <c r="E41" s="29"/>
      <c r="F41" s="27">
        <v>637425</v>
      </c>
      <c r="G41" s="27">
        <v>54</v>
      </c>
    </row>
    <row r="42" spans="1:7" ht="14.5">
      <c r="A42" s="27">
        <f t="shared" si="0"/>
        <v>140</v>
      </c>
      <c r="B42" s="28" t="s">
        <v>2273</v>
      </c>
      <c r="C42" s="28" t="s">
        <v>2274</v>
      </c>
      <c r="D42" s="28" t="s">
        <v>2275</v>
      </c>
      <c r="E42" s="28" t="s">
        <v>2178</v>
      </c>
      <c r="F42" s="27">
        <v>310421</v>
      </c>
      <c r="G42" s="27">
        <v>48</v>
      </c>
    </row>
    <row r="43" spans="1:7" ht="14.5">
      <c r="A43" s="27">
        <f t="shared" si="0"/>
        <v>141</v>
      </c>
      <c r="B43" s="28" t="s">
        <v>2276</v>
      </c>
      <c r="C43" s="28" t="s">
        <v>2277</v>
      </c>
      <c r="D43" s="28" t="s">
        <v>2278</v>
      </c>
      <c r="E43" s="28" t="s">
        <v>2162</v>
      </c>
      <c r="F43" s="27">
        <v>335415</v>
      </c>
      <c r="G43" s="27">
        <v>45</v>
      </c>
    </row>
    <row r="44" spans="1:7" ht="14.5">
      <c r="A44" s="27">
        <f t="shared" si="0"/>
        <v>142</v>
      </c>
      <c r="B44" s="28" t="s">
        <v>2279</v>
      </c>
      <c r="C44" s="28" t="s">
        <v>2280</v>
      </c>
      <c r="D44" s="28" t="s">
        <v>2281</v>
      </c>
      <c r="E44" s="28" t="s">
        <v>2162</v>
      </c>
      <c r="F44" s="27">
        <v>685631</v>
      </c>
      <c r="G44" s="27">
        <v>33</v>
      </c>
    </row>
    <row r="45" spans="1:7" ht="14.5">
      <c r="A45" s="27">
        <f t="shared" si="0"/>
        <v>143</v>
      </c>
      <c r="B45" s="28" t="s">
        <v>2282</v>
      </c>
      <c r="C45" s="28" t="s">
        <v>2283</v>
      </c>
      <c r="D45" s="28" t="s">
        <v>2284</v>
      </c>
      <c r="E45" s="28" t="s">
        <v>2178</v>
      </c>
      <c r="F45" s="27">
        <v>1060422</v>
      </c>
      <c r="G45" s="27">
        <v>32</v>
      </c>
    </row>
    <row r="46" spans="1:7" ht="14.5">
      <c r="A46" s="27">
        <f t="shared" si="0"/>
        <v>144</v>
      </c>
      <c r="B46" s="28" t="s">
        <v>2285</v>
      </c>
      <c r="C46" s="28" t="s">
        <v>2286</v>
      </c>
      <c r="D46" s="28" t="s">
        <v>2287</v>
      </c>
      <c r="E46" s="28" t="s">
        <v>2158</v>
      </c>
      <c r="F46" s="27">
        <v>1263398</v>
      </c>
      <c r="G46" s="27">
        <v>34</v>
      </c>
    </row>
    <row r="47" spans="1:7" ht="14.5">
      <c r="A47" s="27">
        <f t="shared" si="0"/>
        <v>145</v>
      </c>
      <c r="B47" s="28" t="s">
        <v>2288</v>
      </c>
      <c r="C47" s="28" t="s">
        <v>2289</v>
      </c>
      <c r="D47" s="28" t="s">
        <v>2290</v>
      </c>
      <c r="E47" s="28" t="s">
        <v>2178</v>
      </c>
      <c r="F47" s="27">
        <v>347228</v>
      </c>
      <c r="G47" s="27">
        <v>35</v>
      </c>
    </row>
    <row r="48" spans="1:7" ht="14.5">
      <c r="A48" s="27">
        <f t="shared" si="0"/>
        <v>146</v>
      </c>
      <c r="B48" s="28" t="s">
        <v>2291</v>
      </c>
      <c r="C48" s="28" t="s">
        <v>2292</v>
      </c>
      <c r="D48" s="28" t="s">
        <v>2293</v>
      </c>
      <c r="E48" s="28" t="s">
        <v>2195</v>
      </c>
      <c r="F48" s="27">
        <v>440360</v>
      </c>
      <c r="G48" s="27">
        <v>51</v>
      </c>
    </row>
    <row r="49" spans="1:7" ht="14.5">
      <c r="A49" s="27">
        <f t="shared" si="0"/>
        <v>147</v>
      </c>
      <c r="B49" s="28" t="s">
        <v>2294</v>
      </c>
      <c r="C49" s="28" t="s">
        <v>2295</v>
      </c>
      <c r="D49" s="28" t="s">
        <v>2296</v>
      </c>
      <c r="E49" s="28" t="s">
        <v>2158</v>
      </c>
      <c r="F49" s="27">
        <v>1246398</v>
      </c>
      <c r="G49" s="27">
        <v>54</v>
      </c>
    </row>
    <row r="50" spans="1:7" ht="14.5">
      <c r="A50" s="27">
        <f t="shared" si="0"/>
        <v>148</v>
      </c>
      <c r="B50" s="28" t="s">
        <v>2228</v>
      </c>
      <c r="C50" s="28" t="s">
        <v>2297</v>
      </c>
      <c r="D50" s="28" t="s">
        <v>2298</v>
      </c>
      <c r="E50" s="28" t="s">
        <v>2185</v>
      </c>
      <c r="F50" s="27">
        <v>283768</v>
      </c>
      <c r="G50" s="27">
        <v>55</v>
      </c>
    </row>
    <row r="51" spans="1:7" ht="14.5">
      <c r="A51" s="27">
        <f t="shared" si="0"/>
        <v>149</v>
      </c>
      <c r="B51" s="28" t="s">
        <v>2299</v>
      </c>
      <c r="C51" s="28" t="s">
        <v>2300</v>
      </c>
      <c r="D51" s="28" t="s">
        <v>2301</v>
      </c>
      <c r="E51" s="28" t="s">
        <v>2185</v>
      </c>
      <c r="F51" s="27">
        <v>416667</v>
      </c>
      <c r="G51" s="27">
        <v>42</v>
      </c>
    </row>
    <row r="52" spans="1:7" ht="14.5">
      <c r="A52" s="27">
        <f t="shared" si="0"/>
        <v>150</v>
      </c>
      <c r="B52" s="28" t="s">
        <v>2302</v>
      </c>
      <c r="C52" s="28" t="s">
        <v>2303</v>
      </c>
      <c r="D52" s="28" t="s">
        <v>2304</v>
      </c>
      <c r="E52" s="28" t="s">
        <v>2178</v>
      </c>
      <c r="F52" s="27">
        <v>781231</v>
      </c>
      <c r="G52" s="27">
        <v>54</v>
      </c>
    </row>
    <row r="53" spans="1:7" ht="14.5">
      <c r="A53" s="27">
        <f t="shared" si="0"/>
        <v>151</v>
      </c>
      <c r="B53" s="28" t="s">
        <v>2305</v>
      </c>
      <c r="C53" s="28" t="s">
        <v>2306</v>
      </c>
      <c r="D53" s="28" t="s">
        <v>2307</v>
      </c>
      <c r="E53" s="28" t="s">
        <v>2178</v>
      </c>
      <c r="F53" s="27">
        <v>880792</v>
      </c>
      <c r="G53" s="27">
        <v>51</v>
      </c>
    </row>
    <row r="54" spans="1:7" ht="14.5">
      <c r="A54" s="27">
        <f t="shared" si="0"/>
        <v>152</v>
      </c>
      <c r="B54" s="28" t="s">
        <v>2308</v>
      </c>
      <c r="C54" s="28" t="s">
        <v>2309</v>
      </c>
      <c r="D54" s="28" t="s">
        <v>2310</v>
      </c>
      <c r="E54" s="28" t="s">
        <v>2185</v>
      </c>
      <c r="F54" s="27">
        <v>426244</v>
      </c>
      <c r="G54" s="27">
        <v>46</v>
      </c>
    </row>
    <row r="55" spans="1:7" ht="14.5">
      <c r="A55" s="27">
        <f t="shared" si="0"/>
        <v>153</v>
      </c>
      <c r="B55" s="28" t="s">
        <v>2311</v>
      </c>
      <c r="C55" s="28" t="s">
        <v>2312</v>
      </c>
      <c r="D55" s="28" t="s">
        <v>2313</v>
      </c>
      <c r="E55" s="28" t="s">
        <v>2178</v>
      </c>
      <c r="F55" s="27">
        <v>1358347</v>
      </c>
      <c r="G55" s="27">
        <v>56</v>
      </c>
    </row>
    <row r="56" spans="1:7" ht="14.5">
      <c r="A56" s="27">
        <f t="shared" si="0"/>
        <v>154</v>
      </c>
      <c r="B56" s="28" t="s">
        <v>2314</v>
      </c>
      <c r="C56" s="28" t="s">
        <v>2315</v>
      </c>
      <c r="D56" s="28" t="s">
        <v>2316</v>
      </c>
      <c r="E56" s="28" t="s">
        <v>2195</v>
      </c>
      <c r="F56" s="27">
        <v>354942</v>
      </c>
      <c r="G56" s="27">
        <v>31</v>
      </c>
    </row>
    <row r="57" spans="1:7" ht="14.5">
      <c r="A57" s="27">
        <f t="shared" si="0"/>
        <v>155</v>
      </c>
      <c r="B57" s="28" t="s">
        <v>2317</v>
      </c>
      <c r="C57" s="28" t="s">
        <v>2318</v>
      </c>
      <c r="D57" s="28" t="s">
        <v>2319</v>
      </c>
      <c r="E57" s="28" t="s">
        <v>2195</v>
      </c>
      <c r="F57" s="27">
        <v>1067919</v>
      </c>
      <c r="G57" s="27">
        <v>59</v>
      </c>
    </row>
    <row r="58" spans="1:7" ht="14.5">
      <c r="A58" s="27">
        <f t="shared" si="0"/>
        <v>156</v>
      </c>
      <c r="B58" s="28" t="s">
        <v>2320</v>
      </c>
      <c r="C58" s="28" t="s">
        <v>2321</v>
      </c>
      <c r="D58" s="28" t="s">
        <v>2322</v>
      </c>
      <c r="E58" s="28" t="s">
        <v>2178</v>
      </c>
      <c r="F58" s="27">
        <v>839694</v>
      </c>
      <c r="G58" s="27">
        <v>25</v>
      </c>
    </row>
    <row r="59" spans="1:7" ht="14.5">
      <c r="A59" s="27">
        <f t="shared" si="0"/>
        <v>157</v>
      </c>
      <c r="B59" s="28" t="s">
        <v>2323</v>
      </c>
      <c r="C59" s="28" t="s">
        <v>2324</v>
      </c>
      <c r="D59" s="28" t="s">
        <v>2325</v>
      </c>
      <c r="E59" s="28" t="s">
        <v>2195</v>
      </c>
      <c r="F59" s="27">
        <v>1190849</v>
      </c>
      <c r="G59" s="27">
        <v>48</v>
      </c>
    </row>
    <row r="60" spans="1:7" ht="14.5">
      <c r="A60" s="27">
        <f t="shared" si="0"/>
        <v>158</v>
      </c>
      <c r="B60" s="28" t="s">
        <v>2326</v>
      </c>
      <c r="C60" s="28" t="s">
        <v>2327</v>
      </c>
      <c r="D60" s="28" t="s">
        <v>2328</v>
      </c>
      <c r="E60" s="28" t="s">
        <v>2162</v>
      </c>
      <c r="F60" s="27">
        <v>935880</v>
      </c>
      <c r="G60" s="27">
        <v>19</v>
      </c>
    </row>
    <row r="61" spans="1:7" ht="14.5">
      <c r="A61" s="27">
        <f t="shared" si="0"/>
        <v>159</v>
      </c>
      <c r="B61" s="28" t="s">
        <v>2329</v>
      </c>
      <c r="C61" s="28" t="s">
        <v>2330</v>
      </c>
      <c r="D61" s="28" t="s">
        <v>2331</v>
      </c>
      <c r="E61" s="28" t="s">
        <v>2185</v>
      </c>
      <c r="F61" s="27">
        <v>1438525</v>
      </c>
      <c r="G61" s="27">
        <v>48</v>
      </c>
    </row>
    <row r="62" spans="1:7" ht="14.5">
      <c r="A62" s="27">
        <f t="shared" si="0"/>
        <v>160</v>
      </c>
      <c r="B62" s="28" t="s">
        <v>2271</v>
      </c>
      <c r="C62" s="28" t="s">
        <v>2332</v>
      </c>
      <c r="D62" s="28" t="s">
        <v>2333</v>
      </c>
      <c r="E62" s="28" t="s">
        <v>2178</v>
      </c>
      <c r="F62" s="27">
        <v>543754</v>
      </c>
      <c r="G62" s="29"/>
    </row>
    <row r="63" spans="1:7" ht="14.5">
      <c r="A63" s="27">
        <f t="shared" si="0"/>
        <v>161</v>
      </c>
      <c r="B63" s="28" t="s">
        <v>2334</v>
      </c>
      <c r="C63" s="28" t="s">
        <v>2335</v>
      </c>
      <c r="D63" s="28" t="s">
        <v>2336</v>
      </c>
      <c r="E63" s="28" t="s">
        <v>2185</v>
      </c>
      <c r="F63" s="27">
        <v>1040069</v>
      </c>
      <c r="G63" s="27">
        <v>23</v>
      </c>
    </row>
    <row r="64" spans="1:7" ht="14.5">
      <c r="A64" s="27">
        <f t="shared" si="0"/>
        <v>162</v>
      </c>
      <c r="B64" s="28" t="s">
        <v>2337</v>
      </c>
      <c r="C64" s="28" t="s">
        <v>2338</v>
      </c>
      <c r="D64" s="28" t="s">
        <v>2339</v>
      </c>
      <c r="E64" s="28" t="s">
        <v>2158</v>
      </c>
      <c r="F64" s="27">
        <v>1428535</v>
      </c>
      <c r="G64" s="27">
        <v>34</v>
      </c>
    </row>
    <row r="65" spans="1:7" ht="14.5">
      <c r="A65" s="27">
        <f t="shared" si="0"/>
        <v>163</v>
      </c>
      <c r="B65" s="28" t="s">
        <v>2340</v>
      </c>
      <c r="C65" s="28" t="s">
        <v>2341</v>
      </c>
      <c r="D65" s="28" t="s">
        <v>2342</v>
      </c>
      <c r="E65" s="28" t="s">
        <v>2162</v>
      </c>
      <c r="F65" s="27">
        <v>1240077</v>
      </c>
      <c r="G65" s="27">
        <v>27</v>
      </c>
    </row>
    <row r="66" spans="1:7" ht="14.5">
      <c r="A66" s="27">
        <f t="shared" si="0"/>
        <v>164</v>
      </c>
      <c r="B66" s="28" t="s">
        <v>2343</v>
      </c>
      <c r="C66" s="28" t="s">
        <v>2344</v>
      </c>
      <c r="D66" s="28" t="s">
        <v>2345</v>
      </c>
      <c r="E66" s="28" t="s">
        <v>2158</v>
      </c>
      <c r="F66" s="27">
        <v>1282756</v>
      </c>
      <c r="G66" s="27">
        <v>30</v>
      </c>
    </row>
    <row r="67" spans="1:7" ht="14.5">
      <c r="A67" s="27">
        <f t="shared" si="0"/>
        <v>165</v>
      </c>
      <c r="B67" s="28" t="s">
        <v>2231</v>
      </c>
      <c r="C67" s="28" t="s">
        <v>2346</v>
      </c>
      <c r="D67" s="28" t="s">
        <v>2347</v>
      </c>
      <c r="E67" s="28" t="s">
        <v>2162</v>
      </c>
      <c r="F67" s="27">
        <v>460365</v>
      </c>
      <c r="G67" s="27">
        <v>57</v>
      </c>
    </row>
    <row r="68" spans="1:7" ht="14.5">
      <c r="A68" s="27">
        <f t="shared" si="0"/>
        <v>166</v>
      </c>
      <c r="B68" s="28" t="s">
        <v>2348</v>
      </c>
      <c r="C68" s="28" t="s">
        <v>2349</v>
      </c>
      <c r="D68" s="28" t="s">
        <v>2350</v>
      </c>
      <c r="E68" s="28" t="s">
        <v>2158</v>
      </c>
      <c r="F68" s="27">
        <v>1123693</v>
      </c>
      <c r="G68" s="27">
        <v>29</v>
      </c>
    </row>
    <row r="69" spans="1:7" ht="14.5">
      <c r="A69" s="27">
        <f t="shared" si="0"/>
        <v>167</v>
      </c>
      <c r="B69" s="28" t="s">
        <v>2351</v>
      </c>
      <c r="C69" s="28" t="s">
        <v>2352</v>
      </c>
      <c r="D69" s="28" t="s">
        <v>2353</v>
      </c>
      <c r="E69" s="28" t="s">
        <v>2195</v>
      </c>
      <c r="F69" s="27">
        <v>630510</v>
      </c>
      <c r="G69" s="27">
        <v>31</v>
      </c>
    </row>
    <row r="70" spans="1:7" ht="14.5">
      <c r="A70" s="27">
        <f t="shared" si="0"/>
        <v>168</v>
      </c>
      <c r="B70" s="28" t="s">
        <v>2354</v>
      </c>
      <c r="C70" s="28" t="s">
        <v>2355</v>
      </c>
      <c r="D70" s="28" t="s">
        <v>2356</v>
      </c>
      <c r="E70" s="28" t="s">
        <v>2185</v>
      </c>
      <c r="F70" s="27">
        <v>722002</v>
      </c>
      <c r="G70" s="27">
        <v>26</v>
      </c>
    </row>
    <row r="71" spans="1:7" ht="14.5">
      <c r="A71" s="27">
        <f t="shared" si="0"/>
        <v>169</v>
      </c>
      <c r="B71" s="28" t="s">
        <v>2357</v>
      </c>
      <c r="C71" s="28" t="s">
        <v>2358</v>
      </c>
      <c r="D71" s="28" t="s">
        <v>2359</v>
      </c>
      <c r="E71" s="28" t="s">
        <v>2162</v>
      </c>
      <c r="F71" s="27">
        <v>237041</v>
      </c>
      <c r="G71" s="27">
        <v>33</v>
      </c>
    </row>
    <row r="72" spans="1:7" ht="14.5">
      <c r="A72" s="27">
        <f t="shared" si="0"/>
        <v>170</v>
      </c>
      <c r="B72" s="28" t="s">
        <v>2360</v>
      </c>
      <c r="C72" s="28" t="s">
        <v>2361</v>
      </c>
      <c r="D72" s="28" t="s">
        <v>2362</v>
      </c>
      <c r="E72" s="28" t="s">
        <v>2158</v>
      </c>
      <c r="F72" s="27">
        <v>1452234</v>
      </c>
      <c r="G72" s="27">
        <v>23</v>
      </c>
    </row>
    <row r="73" spans="1:7" ht="14.5">
      <c r="A73" s="27">
        <f t="shared" si="0"/>
        <v>171</v>
      </c>
      <c r="B73" s="28" t="s">
        <v>2363</v>
      </c>
      <c r="C73" s="28" t="s">
        <v>2176</v>
      </c>
      <c r="D73" s="28" t="s">
        <v>2364</v>
      </c>
      <c r="E73" s="28" t="s">
        <v>2195</v>
      </c>
      <c r="F73" s="27">
        <v>726007</v>
      </c>
      <c r="G73" s="27">
        <v>27</v>
      </c>
    </row>
    <row r="74" spans="1:7" ht="14.5">
      <c r="A74" s="27">
        <f t="shared" si="0"/>
        <v>172</v>
      </c>
      <c r="B74" s="28" t="s">
        <v>2365</v>
      </c>
      <c r="C74" s="28" t="s">
        <v>2366</v>
      </c>
      <c r="D74" s="28" t="s">
        <v>2367</v>
      </c>
      <c r="E74" s="28" t="s">
        <v>2158</v>
      </c>
      <c r="F74" s="27">
        <v>658726</v>
      </c>
      <c r="G74" s="27">
        <v>42</v>
      </c>
    </row>
    <row r="75" spans="1:7" ht="14.5">
      <c r="A75" s="27">
        <f t="shared" si="0"/>
        <v>173</v>
      </c>
      <c r="B75" s="28" t="s">
        <v>2368</v>
      </c>
      <c r="C75" s="28" t="s">
        <v>2369</v>
      </c>
      <c r="D75" s="28" t="s">
        <v>2370</v>
      </c>
      <c r="E75" s="28" t="s">
        <v>2195</v>
      </c>
      <c r="F75" s="27">
        <v>1313514</v>
      </c>
      <c r="G75" s="27">
        <v>34</v>
      </c>
    </row>
    <row r="76" spans="1:7" ht="14.5">
      <c r="A76" s="27">
        <f t="shared" si="0"/>
        <v>174</v>
      </c>
      <c r="B76" s="28" t="s">
        <v>2262</v>
      </c>
      <c r="C76" s="28" t="s">
        <v>2371</v>
      </c>
      <c r="D76" s="28" t="s">
        <v>2372</v>
      </c>
      <c r="E76" s="28" t="s">
        <v>2162</v>
      </c>
      <c r="F76" s="27">
        <v>1283729</v>
      </c>
      <c r="G76" s="27">
        <v>40</v>
      </c>
    </row>
    <row r="77" spans="1:7" ht="14.5">
      <c r="A77" s="27">
        <f t="shared" si="0"/>
        <v>175</v>
      </c>
      <c r="B77" s="28" t="s">
        <v>2373</v>
      </c>
      <c r="C77" s="28" t="s">
        <v>2374</v>
      </c>
      <c r="D77" s="28" t="s">
        <v>2375</v>
      </c>
      <c r="E77" s="28" t="s">
        <v>2195</v>
      </c>
      <c r="F77" s="27">
        <v>633467</v>
      </c>
      <c r="G77" s="27">
        <v>43</v>
      </c>
    </row>
    <row r="78" spans="1:7" ht="14.5">
      <c r="A78" s="27">
        <f t="shared" si="0"/>
        <v>176</v>
      </c>
      <c r="B78" s="28" t="s">
        <v>2376</v>
      </c>
      <c r="C78" s="28" t="s">
        <v>2377</v>
      </c>
      <c r="D78" s="28" t="s">
        <v>2378</v>
      </c>
      <c r="E78" s="28" t="s">
        <v>2158</v>
      </c>
      <c r="F78" s="27">
        <v>913310</v>
      </c>
      <c r="G78" s="27">
        <v>20</v>
      </c>
    </row>
    <row r="79" spans="1:7" ht="14.5">
      <c r="A79" s="27">
        <f t="shared" si="0"/>
        <v>177</v>
      </c>
      <c r="B79" s="28" t="s">
        <v>2379</v>
      </c>
      <c r="C79" s="28" t="s">
        <v>2380</v>
      </c>
      <c r="D79" s="28" t="s">
        <v>2381</v>
      </c>
      <c r="E79" s="28" t="s">
        <v>2185</v>
      </c>
      <c r="F79" s="27">
        <v>770433</v>
      </c>
      <c r="G79" s="27">
        <v>41</v>
      </c>
    </row>
    <row r="80" spans="1:7" ht="14.5">
      <c r="A80" s="27">
        <f t="shared" si="0"/>
        <v>178</v>
      </c>
      <c r="B80" s="28" t="s">
        <v>2213</v>
      </c>
      <c r="C80" s="28" t="s">
        <v>2382</v>
      </c>
      <c r="D80" s="28" t="s">
        <v>2383</v>
      </c>
      <c r="E80" s="28" t="s">
        <v>2185</v>
      </c>
      <c r="F80" s="27">
        <v>1346054</v>
      </c>
      <c r="G80" s="27">
        <v>26</v>
      </c>
    </row>
    <row r="81" spans="1:7" ht="14.5">
      <c r="A81" s="27">
        <f t="shared" si="0"/>
        <v>179</v>
      </c>
      <c r="B81" s="28" t="s">
        <v>2384</v>
      </c>
      <c r="C81" s="28" t="s">
        <v>2385</v>
      </c>
      <c r="D81" s="28" t="s">
        <v>2386</v>
      </c>
      <c r="E81" s="28" t="s">
        <v>2158</v>
      </c>
      <c r="F81" s="27">
        <v>724857</v>
      </c>
      <c r="G81" s="27">
        <v>36</v>
      </c>
    </row>
    <row r="82" spans="1:7" ht="14.5">
      <c r="A82" s="27">
        <f t="shared" si="0"/>
        <v>180</v>
      </c>
      <c r="B82" s="28" t="s">
        <v>2387</v>
      </c>
      <c r="C82" s="28" t="s">
        <v>2388</v>
      </c>
      <c r="D82" s="28" t="s">
        <v>2389</v>
      </c>
      <c r="E82" s="28" t="s">
        <v>2195</v>
      </c>
      <c r="F82" s="27">
        <v>245812</v>
      </c>
      <c r="G82" s="27">
        <v>46</v>
      </c>
    </row>
    <row r="83" spans="1:7" ht="14.5">
      <c r="A83" s="27">
        <f t="shared" si="0"/>
        <v>181</v>
      </c>
      <c r="B83" s="28" t="s">
        <v>2390</v>
      </c>
      <c r="C83" s="28" t="s">
        <v>2391</v>
      </c>
      <c r="D83" s="28" t="s">
        <v>2392</v>
      </c>
      <c r="E83" s="28" t="s">
        <v>2195</v>
      </c>
      <c r="F83" s="27">
        <v>399590</v>
      </c>
      <c r="G83" s="27">
        <v>41</v>
      </c>
    </row>
    <row r="84" spans="1:7" ht="14.5">
      <c r="A84" s="27">
        <f t="shared" si="0"/>
        <v>182</v>
      </c>
      <c r="B84" s="28" t="s">
        <v>2393</v>
      </c>
      <c r="C84" s="28" t="s">
        <v>2394</v>
      </c>
      <c r="D84" s="28" t="s">
        <v>2395</v>
      </c>
      <c r="E84" s="28" t="s">
        <v>2185</v>
      </c>
      <c r="F84" s="27">
        <v>865115</v>
      </c>
      <c r="G84" s="29"/>
    </row>
    <row r="85" spans="1:7" ht="14.5">
      <c r="A85" s="27">
        <f t="shared" si="0"/>
        <v>183</v>
      </c>
      <c r="B85" s="28" t="s">
        <v>2396</v>
      </c>
      <c r="C85" s="28" t="s">
        <v>2397</v>
      </c>
      <c r="D85" s="28" t="s">
        <v>2398</v>
      </c>
      <c r="E85" s="28" t="s">
        <v>2178</v>
      </c>
      <c r="F85" s="27">
        <v>1242000</v>
      </c>
      <c r="G85" s="27">
        <v>46</v>
      </c>
    </row>
    <row r="86" spans="1:7" ht="14.5">
      <c r="A86" s="27">
        <f t="shared" si="0"/>
        <v>184</v>
      </c>
      <c r="B86" s="28" t="s">
        <v>2399</v>
      </c>
      <c r="C86" s="28" t="s">
        <v>2400</v>
      </c>
      <c r="D86" s="28" t="s">
        <v>2401</v>
      </c>
      <c r="E86" s="28" t="s">
        <v>2178</v>
      </c>
      <c r="F86" s="27">
        <v>192220</v>
      </c>
      <c r="G86" s="27">
        <v>24</v>
      </c>
    </row>
    <row r="87" spans="1:7" ht="14.5">
      <c r="A87" s="27">
        <f t="shared" si="0"/>
        <v>185</v>
      </c>
      <c r="B87" s="28" t="s">
        <v>2326</v>
      </c>
      <c r="C87" s="28" t="s">
        <v>2402</v>
      </c>
      <c r="D87" s="28" t="s">
        <v>2403</v>
      </c>
      <c r="E87" s="28" t="s">
        <v>2178</v>
      </c>
      <c r="F87" s="27">
        <v>1226487</v>
      </c>
      <c r="G87" s="27">
        <v>21</v>
      </c>
    </row>
    <row r="88" spans="1:7" ht="14.5">
      <c r="A88" s="27">
        <f t="shared" si="0"/>
        <v>186</v>
      </c>
      <c r="B88" s="28" t="s">
        <v>2404</v>
      </c>
      <c r="C88" s="28" t="s">
        <v>2405</v>
      </c>
      <c r="D88" s="28" t="s">
        <v>2406</v>
      </c>
      <c r="E88" s="28" t="s">
        <v>2195</v>
      </c>
      <c r="F88" s="27">
        <v>397671</v>
      </c>
      <c r="G88" s="27">
        <v>56</v>
      </c>
    </row>
    <row r="89" spans="1:7" ht="14.5">
      <c r="A89" s="27">
        <f t="shared" si="0"/>
        <v>187</v>
      </c>
      <c r="B89" s="28" t="s">
        <v>2407</v>
      </c>
      <c r="C89" s="28" t="s">
        <v>2408</v>
      </c>
      <c r="D89" s="28" t="s">
        <v>2409</v>
      </c>
      <c r="E89" s="28" t="s">
        <v>2185</v>
      </c>
      <c r="F89" s="27">
        <v>501128</v>
      </c>
      <c r="G89" s="27">
        <v>59</v>
      </c>
    </row>
    <row r="90" spans="1:7" ht="14.5">
      <c r="A90" s="27">
        <f t="shared" si="0"/>
        <v>188</v>
      </c>
      <c r="B90" s="28" t="s">
        <v>2410</v>
      </c>
      <c r="C90" s="28" t="s">
        <v>2411</v>
      </c>
      <c r="D90" s="28" t="s">
        <v>2412</v>
      </c>
      <c r="E90" s="28" t="s">
        <v>2185</v>
      </c>
      <c r="F90" s="27">
        <v>746951</v>
      </c>
      <c r="G90" s="27">
        <v>47</v>
      </c>
    </row>
    <row r="91" spans="1:7" ht="14.5">
      <c r="A91" s="27">
        <f t="shared" si="0"/>
        <v>189</v>
      </c>
      <c r="B91" s="28" t="s">
        <v>2413</v>
      </c>
      <c r="C91" s="28" t="s">
        <v>2414</v>
      </c>
      <c r="D91" s="28" t="s">
        <v>2415</v>
      </c>
      <c r="E91" s="28" t="s">
        <v>2162</v>
      </c>
      <c r="F91" s="27">
        <v>281835</v>
      </c>
      <c r="G91" s="27">
        <v>33</v>
      </c>
    </row>
    <row r="92" spans="1:7" ht="14.5">
      <c r="A92" s="27">
        <f t="shared" si="0"/>
        <v>190</v>
      </c>
      <c r="B92" s="28" t="s">
        <v>2416</v>
      </c>
      <c r="C92" s="28" t="s">
        <v>2417</v>
      </c>
      <c r="D92" s="28" t="s">
        <v>2418</v>
      </c>
      <c r="E92" s="28" t="s">
        <v>2162</v>
      </c>
      <c r="F92" s="27">
        <v>557765</v>
      </c>
      <c r="G92" s="27">
        <v>41</v>
      </c>
    </row>
    <row r="93" spans="1:7" ht="14.5">
      <c r="A93" s="27">
        <f t="shared" si="0"/>
        <v>191</v>
      </c>
      <c r="B93" s="28" t="s">
        <v>2419</v>
      </c>
      <c r="C93" s="28" t="s">
        <v>2420</v>
      </c>
      <c r="D93" s="28" t="s">
        <v>2421</v>
      </c>
      <c r="E93" s="28" t="s">
        <v>2162</v>
      </c>
      <c r="F93" s="27">
        <v>1346219</v>
      </c>
      <c r="G93" s="27">
        <v>56</v>
      </c>
    </row>
    <row r="94" spans="1:7" ht="14.5">
      <c r="A94" s="27">
        <f t="shared" si="0"/>
        <v>192</v>
      </c>
      <c r="B94" s="28" t="s">
        <v>2422</v>
      </c>
      <c r="C94" s="28" t="s">
        <v>2423</v>
      </c>
      <c r="D94" s="28" t="s">
        <v>2424</v>
      </c>
      <c r="E94" s="28" t="s">
        <v>2178</v>
      </c>
      <c r="F94" s="27">
        <v>1061386</v>
      </c>
      <c r="G94" s="27">
        <v>23</v>
      </c>
    </row>
    <row r="95" spans="1:7" ht="14.5">
      <c r="A95" s="27">
        <f t="shared" si="0"/>
        <v>193</v>
      </c>
      <c r="B95" s="28" t="s">
        <v>2425</v>
      </c>
      <c r="C95" s="28" t="s">
        <v>2426</v>
      </c>
      <c r="D95" s="28" t="s">
        <v>2427</v>
      </c>
      <c r="E95" s="28" t="s">
        <v>2178</v>
      </c>
      <c r="F95" s="27">
        <v>944639</v>
      </c>
      <c r="G95" s="27">
        <v>29</v>
      </c>
    </row>
    <row r="96" spans="1:7" ht="14.5">
      <c r="A96" s="27">
        <f t="shared" si="0"/>
        <v>194</v>
      </c>
      <c r="B96" s="28" t="s">
        <v>2428</v>
      </c>
      <c r="C96" s="28" t="s">
        <v>2429</v>
      </c>
      <c r="D96" s="28" t="s">
        <v>2430</v>
      </c>
      <c r="E96" s="28" t="s">
        <v>2185</v>
      </c>
      <c r="F96" s="27">
        <v>1328175</v>
      </c>
      <c r="G96" s="27">
        <v>52</v>
      </c>
    </row>
    <row r="97" spans="1:7" ht="14.5">
      <c r="A97" s="27">
        <f t="shared" si="0"/>
        <v>195</v>
      </c>
      <c r="B97" s="28" t="s">
        <v>2431</v>
      </c>
      <c r="C97" s="28" t="s">
        <v>2432</v>
      </c>
      <c r="D97" s="28" t="s">
        <v>2433</v>
      </c>
      <c r="E97" s="28" t="s">
        <v>2178</v>
      </c>
      <c r="F97" s="27">
        <v>713815</v>
      </c>
      <c r="G97" s="27">
        <v>39</v>
      </c>
    </row>
    <row r="98" spans="1:7" ht="14.5">
      <c r="A98" s="27">
        <f t="shared" si="0"/>
        <v>196</v>
      </c>
      <c r="B98" s="28" t="s">
        <v>2434</v>
      </c>
      <c r="C98" s="28" t="s">
        <v>2435</v>
      </c>
      <c r="D98" s="28" t="s">
        <v>2436</v>
      </c>
      <c r="E98" s="28" t="s">
        <v>2162</v>
      </c>
      <c r="F98" s="27">
        <v>451008</v>
      </c>
      <c r="G98" s="27">
        <v>41</v>
      </c>
    </row>
    <row r="99" spans="1:7" ht="14.5">
      <c r="A99" s="27">
        <f t="shared" si="0"/>
        <v>197</v>
      </c>
      <c r="B99" s="28" t="s">
        <v>2437</v>
      </c>
      <c r="C99" s="28" t="s">
        <v>2190</v>
      </c>
      <c r="D99" s="28" t="s">
        <v>2438</v>
      </c>
      <c r="E99" s="28" t="s">
        <v>2195</v>
      </c>
      <c r="F99" s="27">
        <v>1289540</v>
      </c>
      <c r="G99" s="27">
        <v>45</v>
      </c>
    </row>
    <row r="100" spans="1:7" ht="14.5">
      <c r="A100" s="27">
        <f t="shared" si="0"/>
        <v>198</v>
      </c>
      <c r="B100" s="28" t="s">
        <v>2439</v>
      </c>
      <c r="C100" s="28" t="s">
        <v>2440</v>
      </c>
      <c r="D100" s="28" t="s">
        <v>2441</v>
      </c>
      <c r="E100" s="28" t="s">
        <v>2158</v>
      </c>
      <c r="F100" s="27">
        <v>1163116</v>
      </c>
      <c r="G100" s="27">
        <v>47</v>
      </c>
    </row>
    <row r="101" spans="1:7" ht="14.5">
      <c r="A101" s="27">
        <f t="shared" si="0"/>
        <v>199</v>
      </c>
      <c r="B101" s="28" t="s">
        <v>2442</v>
      </c>
      <c r="C101" s="28" t="s">
        <v>2443</v>
      </c>
      <c r="D101" s="28" t="s">
        <v>2444</v>
      </c>
      <c r="E101" s="28" t="s">
        <v>2162</v>
      </c>
      <c r="F101" s="27">
        <v>1087032</v>
      </c>
      <c r="G101" s="27">
        <v>41</v>
      </c>
    </row>
    <row r="102" spans="1:7" ht="14.5">
      <c r="A102" s="27">
        <f t="shared" si="0"/>
        <v>200</v>
      </c>
      <c r="B102" s="28" t="s">
        <v>2445</v>
      </c>
      <c r="C102" s="28" t="s">
        <v>2446</v>
      </c>
      <c r="D102" s="28" t="s">
        <v>2447</v>
      </c>
      <c r="E102" s="28" t="s">
        <v>2162</v>
      </c>
      <c r="F102" s="27">
        <v>1200037</v>
      </c>
      <c r="G102" s="27">
        <v>55</v>
      </c>
    </row>
    <row r="103" spans="1:7" ht="14.5">
      <c r="A103" s="27">
        <f t="shared" si="0"/>
        <v>201</v>
      </c>
      <c r="B103" s="28" t="s">
        <v>2448</v>
      </c>
      <c r="C103" s="28" t="s">
        <v>2449</v>
      </c>
      <c r="D103" s="28" t="s">
        <v>2450</v>
      </c>
      <c r="E103" s="28" t="s">
        <v>2178</v>
      </c>
      <c r="F103" s="27">
        <v>1218055</v>
      </c>
      <c r="G103" s="27">
        <v>39</v>
      </c>
    </row>
    <row r="104" spans="1:7" ht="14.5">
      <c r="A104" s="27">
        <f t="shared" si="0"/>
        <v>202</v>
      </c>
      <c r="B104" s="28" t="s">
        <v>2451</v>
      </c>
      <c r="C104" s="28" t="s">
        <v>2452</v>
      </c>
      <c r="D104" s="28" t="s">
        <v>2453</v>
      </c>
      <c r="E104" s="28" t="s">
        <v>2178</v>
      </c>
      <c r="F104" s="27">
        <v>1337898</v>
      </c>
      <c r="G104" s="27">
        <v>56</v>
      </c>
    </row>
    <row r="105" spans="1:7" ht="14.5">
      <c r="A105" s="27">
        <f t="shared" si="0"/>
        <v>203</v>
      </c>
      <c r="B105" s="28" t="s">
        <v>2454</v>
      </c>
      <c r="C105" s="28" t="s">
        <v>2455</v>
      </c>
      <c r="D105" s="28" t="s">
        <v>2456</v>
      </c>
      <c r="E105" s="28" t="s">
        <v>2185</v>
      </c>
      <c r="F105" s="27">
        <v>202791</v>
      </c>
      <c r="G105" s="27">
        <v>22</v>
      </c>
    </row>
    <row r="106" spans="1:7" ht="14.5">
      <c r="A106" s="27">
        <f t="shared" si="0"/>
        <v>204</v>
      </c>
      <c r="B106" s="28" t="s">
        <v>2457</v>
      </c>
      <c r="C106" s="28" t="s">
        <v>2458</v>
      </c>
      <c r="D106" s="28" t="s">
        <v>2459</v>
      </c>
      <c r="E106" s="28" t="s">
        <v>2185</v>
      </c>
      <c r="F106" s="27">
        <v>1434752</v>
      </c>
      <c r="G106" s="27">
        <v>19</v>
      </c>
    </row>
    <row r="107" spans="1:7" ht="14.5">
      <c r="A107" s="27">
        <f t="shared" si="0"/>
        <v>205</v>
      </c>
      <c r="B107" s="28" t="s">
        <v>2210</v>
      </c>
      <c r="C107" s="28" t="s">
        <v>2460</v>
      </c>
      <c r="D107" s="28" t="s">
        <v>2461</v>
      </c>
      <c r="E107" s="28" t="s">
        <v>2195</v>
      </c>
      <c r="F107" s="27">
        <v>1351701</v>
      </c>
      <c r="G107" s="27">
        <v>38</v>
      </c>
    </row>
    <row r="108" spans="1:7" ht="14.5">
      <c r="A108" s="27">
        <f t="shared" si="0"/>
        <v>206</v>
      </c>
      <c r="B108" s="28" t="s">
        <v>2462</v>
      </c>
      <c r="C108" s="28" t="s">
        <v>2463</v>
      </c>
      <c r="D108" s="28" t="s">
        <v>2464</v>
      </c>
      <c r="E108" s="28" t="s">
        <v>2195</v>
      </c>
      <c r="F108" s="27">
        <v>867686</v>
      </c>
      <c r="G108" s="27">
        <v>56</v>
      </c>
    </row>
    <row r="109" spans="1:7" ht="14.5">
      <c r="A109" s="27">
        <f t="shared" si="0"/>
        <v>207</v>
      </c>
      <c r="B109" s="28" t="s">
        <v>2465</v>
      </c>
      <c r="C109" s="28" t="s">
        <v>2466</v>
      </c>
      <c r="D109" s="28" t="s">
        <v>2467</v>
      </c>
      <c r="E109" s="28" t="s">
        <v>2185</v>
      </c>
      <c r="F109" s="27">
        <v>309626</v>
      </c>
      <c r="G109" s="27">
        <v>40</v>
      </c>
    </row>
    <row r="110" spans="1:7" ht="14.5">
      <c r="A110" s="27">
        <f t="shared" si="0"/>
        <v>208</v>
      </c>
      <c r="B110" s="28" t="s">
        <v>2468</v>
      </c>
      <c r="C110" s="28" t="s">
        <v>2469</v>
      </c>
      <c r="D110" s="28" t="s">
        <v>2470</v>
      </c>
      <c r="E110" s="28" t="s">
        <v>2158</v>
      </c>
      <c r="F110" s="27">
        <v>161321</v>
      </c>
      <c r="G110" s="27">
        <v>42</v>
      </c>
    </row>
    <row r="111" spans="1:7" ht="14.5">
      <c r="A111" s="27">
        <f t="shared" si="0"/>
        <v>209</v>
      </c>
      <c r="B111" s="28" t="s">
        <v>2471</v>
      </c>
      <c r="C111" s="28" t="s">
        <v>2472</v>
      </c>
      <c r="D111" s="28" t="s">
        <v>2473</v>
      </c>
      <c r="E111" s="28" t="s">
        <v>2185</v>
      </c>
      <c r="F111" s="27">
        <v>340267</v>
      </c>
      <c r="G111" s="27">
        <v>35</v>
      </c>
    </row>
    <row r="112" spans="1:7" ht="14.5">
      <c r="A112" s="27">
        <f t="shared" si="0"/>
        <v>210</v>
      </c>
      <c r="B112" s="28" t="s">
        <v>2474</v>
      </c>
      <c r="C112" s="28" t="s">
        <v>2199</v>
      </c>
      <c r="D112" s="28" t="s">
        <v>2475</v>
      </c>
      <c r="E112" s="28" t="s">
        <v>2195</v>
      </c>
      <c r="F112" s="27">
        <v>994066</v>
      </c>
      <c r="G112" s="27">
        <v>25</v>
      </c>
    </row>
    <row r="113" spans="1:7" ht="14.5">
      <c r="A113" s="27">
        <f t="shared" si="0"/>
        <v>211</v>
      </c>
      <c r="B113" s="28" t="s">
        <v>2476</v>
      </c>
      <c r="C113" s="28" t="s">
        <v>2477</v>
      </c>
      <c r="D113" s="28" t="s">
        <v>2478</v>
      </c>
      <c r="E113" s="28" t="s">
        <v>2185</v>
      </c>
      <c r="F113" s="27">
        <v>1104685</v>
      </c>
      <c r="G113" s="27">
        <v>24</v>
      </c>
    </row>
    <row r="114" spans="1:7" ht="14.5">
      <c r="A114" s="27">
        <f t="shared" si="0"/>
        <v>212</v>
      </c>
      <c r="B114" s="28" t="s">
        <v>2479</v>
      </c>
      <c r="C114" s="28" t="s">
        <v>2480</v>
      </c>
      <c r="D114" s="28" t="s">
        <v>2481</v>
      </c>
      <c r="E114" s="28" t="s">
        <v>2158</v>
      </c>
      <c r="F114" s="27">
        <v>866988</v>
      </c>
      <c r="G114" s="27">
        <v>59</v>
      </c>
    </row>
    <row r="115" spans="1:7" ht="14.5">
      <c r="A115" s="27">
        <f t="shared" si="0"/>
        <v>213</v>
      </c>
      <c r="B115" s="28" t="s">
        <v>2482</v>
      </c>
      <c r="C115" s="28" t="s">
        <v>2483</v>
      </c>
      <c r="D115" s="28" t="s">
        <v>2484</v>
      </c>
      <c r="E115" s="28" t="s">
        <v>2158</v>
      </c>
      <c r="F115" s="27">
        <v>434011</v>
      </c>
      <c r="G115" s="27">
        <v>39</v>
      </c>
    </row>
    <row r="116" spans="1:7" ht="14.5">
      <c r="A116" s="27">
        <f t="shared" si="0"/>
        <v>214</v>
      </c>
      <c r="B116" s="28" t="s">
        <v>2485</v>
      </c>
      <c r="C116" s="28" t="s">
        <v>2486</v>
      </c>
      <c r="D116" s="28" t="s">
        <v>2487</v>
      </c>
      <c r="E116" s="28" t="s">
        <v>2178</v>
      </c>
      <c r="F116" s="27">
        <v>1026441</v>
      </c>
      <c r="G116" s="27">
        <v>36</v>
      </c>
    </row>
    <row r="117" spans="1:7" ht="14.5">
      <c r="A117" s="27">
        <f t="shared" si="0"/>
        <v>215</v>
      </c>
      <c r="B117" s="28" t="s">
        <v>2488</v>
      </c>
      <c r="C117" s="28" t="s">
        <v>2489</v>
      </c>
      <c r="D117" s="28" t="s">
        <v>2490</v>
      </c>
      <c r="E117" s="28" t="s">
        <v>2158</v>
      </c>
      <c r="F117" s="27">
        <v>384217</v>
      </c>
      <c r="G117" s="27">
        <v>42</v>
      </c>
    </row>
    <row r="118" spans="1:7" ht="14.5">
      <c r="A118" s="27">
        <f t="shared" si="0"/>
        <v>216</v>
      </c>
      <c r="B118" s="28" t="s">
        <v>2491</v>
      </c>
      <c r="C118" s="28" t="s">
        <v>2492</v>
      </c>
      <c r="D118" s="28" t="s">
        <v>2493</v>
      </c>
      <c r="E118" s="28" t="s">
        <v>2195</v>
      </c>
      <c r="F118" s="27">
        <v>558921</v>
      </c>
      <c r="G118" s="27">
        <v>57</v>
      </c>
    </row>
    <row r="119" spans="1:7" ht="14.5">
      <c r="A119" s="27">
        <f t="shared" si="0"/>
        <v>217</v>
      </c>
      <c r="B119" s="28" t="s">
        <v>2222</v>
      </c>
      <c r="C119" s="28" t="s">
        <v>2494</v>
      </c>
      <c r="D119" s="28" t="s">
        <v>2495</v>
      </c>
      <c r="E119" s="28" t="s">
        <v>2185</v>
      </c>
      <c r="F119" s="27">
        <v>926224</v>
      </c>
      <c r="G119" s="27">
        <v>52</v>
      </c>
    </row>
    <row r="120" spans="1:7" ht="14.5">
      <c r="A120" s="27">
        <f t="shared" si="0"/>
        <v>218</v>
      </c>
      <c r="B120" s="28" t="s">
        <v>2496</v>
      </c>
      <c r="C120" s="28" t="s">
        <v>2497</v>
      </c>
      <c r="D120" s="28" t="s">
        <v>2498</v>
      </c>
      <c r="E120" s="28" t="s">
        <v>2178</v>
      </c>
      <c r="F120" s="27">
        <v>290526</v>
      </c>
      <c r="G120" s="27">
        <v>38</v>
      </c>
    </row>
    <row r="121" spans="1:7" ht="14.5">
      <c r="A121" s="27">
        <f t="shared" si="0"/>
        <v>219</v>
      </c>
      <c r="B121" s="28" t="s">
        <v>2499</v>
      </c>
      <c r="C121" s="28" t="s">
        <v>2500</v>
      </c>
      <c r="D121" s="28" t="s">
        <v>2501</v>
      </c>
      <c r="E121" s="28" t="s">
        <v>2158</v>
      </c>
      <c r="F121" s="27">
        <v>1216650</v>
      </c>
      <c r="G121" s="27">
        <v>33</v>
      </c>
    </row>
    <row r="122" spans="1:7" ht="14.5">
      <c r="A122" s="27">
        <f t="shared" si="0"/>
        <v>220</v>
      </c>
      <c r="B122" s="28" t="s">
        <v>2502</v>
      </c>
      <c r="C122" s="28" t="s">
        <v>2503</v>
      </c>
      <c r="D122" s="28" t="s">
        <v>2504</v>
      </c>
      <c r="E122" s="28" t="s">
        <v>2162</v>
      </c>
      <c r="F122" s="27">
        <v>1177947</v>
      </c>
      <c r="G122" s="27">
        <v>58</v>
      </c>
    </row>
    <row r="123" spans="1:7" ht="14.5">
      <c r="A123" s="27">
        <f t="shared" si="0"/>
        <v>221</v>
      </c>
      <c r="B123" s="28" t="s">
        <v>2256</v>
      </c>
      <c r="C123" s="28" t="s">
        <v>2505</v>
      </c>
      <c r="D123" s="28" t="s">
        <v>2506</v>
      </c>
      <c r="E123" s="28" t="s">
        <v>2158</v>
      </c>
      <c r="F123" s="27">
        <v>522924</v>
      </c>
      <c r="G123" s="27">
        <v>34</v>
      </c>
    </row>
    <row r="124" spans="1:7" ht="14.5">
      <c r="A124" s="27">
        <f t="shared" si="0"/>
        <v>222</v>
      </c>
      <c r="B124" s="28" t="s">
        <v>2507</v>
      </c>
      <c r="C124" s="28" t="s">
        <v>2508</v>
      </c>
      <c r="D124" s="28" t="s">
        <v>2509</v>
      </c>
      <c r="E124" s="28" t="s">
        <v>2185</v>
      </c>
      <c r="F124" s="27">
        <v>1393707</v>
      </c>
      <c r="G124" s="27">
        <v>36</v>
      </c>
    </row>
    <row r="125" spans="1:7" ht="14.5">
      <c r="A125" s="27">
        <f t="shared" si="0"/>
        <v>223</v>
      </c>
      <c r="B125" s="28" t="s">
        <v>2510</v>
      </c>
      <c r="C125" s="28" t="s">
        <v>2321</v>
      </c>
      <c r="D125" s="28" t="s">
        <v>2511</v>
      </c>
      <c r="E125" s="28" t="s">
        <v>2178</v>
      </c>
      <c r="F125" s="27">
        <v>1312455</v>
      </c>
      <c r="G125" s="27">
        <v>28</v>
      </c>
    </row>
    <row r="126" spans="1:7" ht="14.5">
      <c r="A126" s="27">
        <f t="shared" si="0"/>
        <v>224</v>
      </c>
      <c r="B126" s="28" t="s">
        <v>2512</v>
      </c>
      <c r="C126" s="28" t="s">
        <v>2513</v>
      </c>
      <c r="D126" s="28" t="s">
        <v>2514</v>
      </c>
      <c r="E126" s="28" t="s">
        <v>2178</v>
      </c>
      <c r="F126" s="27">
        <v>1290196</v>
      </c>
      <c r="G126" s="27">
        <v>50</v>
      </c>
    </row>
    <row r="127" spans="1:7" ht="14.5">
      <c r="A127" s="27">
        <f t="shared" si="0"/>
        <v>225</v>
      </c>
      <c r="B127" s="28" t="s">
        <v>2515</v>
      </c>
      <c r="C127" s="28" t="s">
        <v>2516</v>
      </c>
      <c r="D127" s="28" t="s">
        <v>2517</v>
      </c>
      <c r="E127" s="28" t="s">
        <v>2178</v>
      </c>
      <c r="F127" s="27">
        <v>986855</v>
      </c>
      <c r="G127" s="27">
        <v>33</v>
      </c>
    </row>
    <row r="128" spans="1:7" ht="14.5">
      <c r="A128" s="27">
        <f t="shared" si="0"/>
        <v>226</v>
      </c>
      <c r="B128" s="28" t="s">
        <v>2182</v>
      </c>
      <c r="C128" s="28" t="s">
        <v>2518</v>
      </c>
      <c r="D128" s="28" t="s">
        <v>2519</v>
      </c>
      <c r="E128" s="28" t="s">
        <v>2185</v>
      </c>
      <c r="F128" s="27">
        <v>509907</v>
      </c>
      <c r="G128" s="27">
        <v>26</v>
      </c>
    </row>
    <row r="129" spans="1:7" ht="14.5">
      <c r="A129" s="27">
        <f t="shared" si="0"/>
        <v>227</v>
      </c>
      <c r="B129" s="28" t="s">
        <v>2202</v>
      </c>
      <c r="C129" s="28" t="s">
        <v>2520</v>
      </c>
      <c r="D129" s="28" t="s">
        <v>2521</v>
      </c>
      <c r="E129" s="28" t="s">
        <v>2185</v>
      </c>
      <c r="F129" s="27">
        <v>924471</v>
      </c>
      <c r="G129" s="27">
        <v>25</v>
      </c>
    </row>
    <row r="130" spans="1:7" ht="14.5">
      <c r="A130" s="27">
        <f t="shared" si="0"/>
        <v>228</v>
      </c>
      <c r="B130" s="28" t="s">
        <v>2522</v>
      </c>
      <c r="C130" s="28" t="s">
        <v>2523</v>
      </c>
      <c r="D130" s="28" t="s">
        <v>2524</v>
      </c>
      <c r="E130" s="28" t="s">
        <v>2178</v>
      </c>
      <c r="F130" s="27">
        <v>419244</v>
      </c>
      <c r="G130" s="27">
        <v>26</v>
      </c>
    </row>
    <row r="131" spans="1:7" ht="14.5">
      <c r="A131" s="27">
        <f t="shared" si="0"/>
        <v>229</v>
      </c>
      <c r="B131" s="28" t="s">
        <v>2525</v>
      </c>
      <c r="C131" s="28" t="s">
        <v>2526</v>
      </c>
      <c r="D131" s="28" t="s">
        <v>2527</v>
      </c>
      <c r="E131" s="28" t="s">
        <v>2185</v>
      </c>
      <c r="F131" s="27">
        <v>389453</v>
      </c>
      <c r="G131" s="27">
        <v>46</v>
      </c>
    </row>
    <row r="132" spans="1:7" ht="14.5">
      <c r="A132" s="27">
        <f t="shared" si="0"/>
        <v>230</v>
      </c>
      <c r="B132" s="28" t="s">
        <v>2502</v>
      </c>
      <c r="C132" s="28" t="s">
        <v>2528</v>
      </c>
      <c r="D132" s="28" t="s">
        <v>2529</v>
      </c>
      <c r="E132" s="28" t="s">
        <v>2185</v>
      </c>
      <c r="F132" s="27">
        <v>217083</v>
      </c>
      <c r="G132" s="27">
        <v>35</v>
      </c>
    </row>
    <row r="133" spans="1:7" ht="14.5">
      <c r="A133" s="27">
        <f t="shared" si="0"/>
        <v>231</v>
      </c>
      <c r="B133" s="28" t="s">
        <v>2530</v>
      </c>
      <c r="C133" s="28" t="s">
        <v>2426</v>
      </c>
      <c r="D133" s="28" t="s">
        <v>2531</v>
      </c>
      <c r="E133" s="28" t="s">
        <v>2178</v>
      </c>
      <c r="F133" s="27">
        <v>692709</v>
      </c>
      <c r="G133" s="27">
        <v>29</v>
      </c>
    </row>
    <row r="134" spans="1:7" ht="14.5">
      <c r="A134" s="27">
        <f t="shared" si="0"/>
        <v>232</v>
      </c>
      <c r="B134" s="28" t="s">
        <v>2532</v>
      </c>
      <c r="C134" s="28" t="s">
        <v>2533</v>
      </c>
      <c r="D134" s="28" t="s">
        <v>2534</v>
      </c>
      <c r="E134" s="28" t="s">
        <v>2162</v>
      </c>
      <c r="F134" s="27">
        <v>1239897</v>
      </c>
      <c r="G134" s="27">
        <v>43</v>
      </c>
    </row>
    <row r="135" spans="1:7" ht="14.5">
      <c r="A135" s="27">
        <f t="shared" si="0"/>
        <v>233</v>
      </c>
      <c r="B135" s="28" t="s">
        <v>2535</v>
      </c>
      <c r="C135" s="28" t="s">
        <v>2536</v>
      </c>
      <c r="D135" s="28" t="s">
        <v>2537</v>
      </c>
      <c r="E135" s="28" t="s">
        <v>2158</v>
      </c>
      <c r="F135" s="27">
        <v>857601</v>
      </c>
      <c r="G135" s="27">
        <v>44</v>
      </c>
    </row>
    <row r="136" spans="1:7" ht="14.5">
      <c r="A136" s="27">
        <f t="shared" si="0"/>
        <v>234</v>
      </c>
      <c r="B136" s="28" t="s">
        <v>2538</v>
      </c>
      <c r="C136" s="28" t="s">
        <v>2539</v>
      </c>
      <c r="D136" s="28" t="s">
        <v>2540</v>
      </c>
      <c r="E136" s="28" t="s">
        <v>2185</v>
      </c>
      <c r="F136" s="27">
        <v>971629</v>
      </c>
      <c r="G136" s="27">
        <v>57</v>
      </c>
    </row>
    <row r="137" spans="1:7" ht="14.5">
      <c r="A137" s="27">
        <f t="shared" si="0"/>
        <v>235</v>
      </c>
      <c r="B137" s="28" t="s">
        <v>2541</v>
      </c>
      <c r="C137" s="28" t="s">
        <v>2542</v>
      </c>
      <c r="D137" s="28" t="s">
        <v>2543</v>
      </c>
      <c r="E137" s="28" t="s">
        <v>2162</v>
      </c>
      <c r="F137" s="27">
        <v>908277</v>
      </c>
      <c r="G137" s="27">
        <v>28</v>
      </c>
    </row>
    <row r="138" spans="1:7" ht="14.5">
      <c r="A138" s="27">
        <f t="shared" si="0"/>
        <v>236</v>
      </c>
      <c r="B138" s="28" t="s">
        <v>2544</v>
      </c>
      <c r="C138" s="28" t="s">
        <v>2545</v>
      </c>
      <c r="D138" s="28" t="s">
        <v>2546</v>
      </c>
      <c r="E138" s="28" t="s">
        <v>2158</v>
      </c>
      <c r="F138" s="27">
        <v>383415</v>
      </c>
      <c r="G138" s="27">
        <v>49</v>
      </c>
    </row>
    <row r="139" spans="1:7" ht="14.5">
      <c r="A139" s="27">
        <f t="shared" si="0"/>
        <v>237</v>
      </c>
      <c r="B139" s="28" t="s">
        <v>2547</v>
      </c>
      <c r="C139" s="28" t="s">
        <v>2548</v>
      </c>
      <c r="D139" s="28" t="s">
        <v>2549</v>
      </c>
      <c r="E139" s="28" t="s">
        <v>2195</v>
      </c>
      <c r="F139" s="27">
        <v>1175213</v>
      </c>
      <c r="G139" s="27">
        <v>33</v>
      </c>
    </row>
    <row r="140" spans="1:7" ht="14.5">
      <c r="A140" s="27">
        <f t="shared" si="0"/>
        <v>238</v>
      </c>
      <c r="B140" s="28" t="s">
        <v>2550</v>
      </c>
      <c r="C140" s="29"/>
      <c r="D140" s="28" t="s">
        <v>2551</v>
      </c>
      <c r="E140" s="29"/>
      <c r="F140" s="27">
        <v>895496</v>
      </c>
      <c r="G140" s="27">
        <v>28</v>
      </c>
    </row>
    <row r="141" spans="1:7" ht="14.5">
      <c r="A141" s="27">
        <f t="shared" si="0"/>
        <v>239</v>
      </c>
      <c r="B141" s="28" t="s">
        <v>2552</v>
      </c>
      <c r="C141" s="28" t="s">
        <v>2553</v>
      </c>
      <c r="D141" s="28" t="s">
        <v>2554</v>
      </c>
      <c r="E141" s="28" t="s">
        <v>2195</v>
      </c>
      <c r="F141" s="27">
        <v>362271</v>
      </c>
      <c r="G141" s="27">
        <v>34</v>
      </c>
    </row>
    <row r="142" spans="1:7" ht="14.5">
      <c r="A142" s="27">
        <f t="shared" si="0"/>
        <v>240</v>
      </c>
      <c r="B142" s="28" t="s">
        <v>2268</v>
      </c>
      <c r="C142" s="28" t="s">
        <v>2555</v>
      </c>
      <c r="D142" s="28" t="s">
        <v>2556</v>
      </c>
      <c r="E142" s="28" t="s">
        <v>2158</v>
      </c>
      <c r="F142" s="27">
        <v>800837</v>
      </c>
      <c r="G142" s="27">
        <v>25</v>
      </c>
    </row>
    <row r="143" spans="1:7" ht="14.5">
      <c r="A143" s="27">
        <f t="shared" si="0"/>
        <v>241</v>
      </c>
      <c r="B143" s="28" t="s">
        <v>2557</v>
      </c>
      <c r="C143" s="28" t="s">
        <v>2558</v>
      </c>
      <c r="D143" s="28" t="s">
        <v>2559</v>
      </c>
      <c r="E143" s="28" t="s">
        <v>2162</v>
      </c>
      <c r="F143" s="27">
        <v>824723</v>
      </c>
      <c r="G143" s="27">
        <v>34</v>
      </c>
    </row>
    <row r="144" spans="1:7" ht="14.5">
      <c r="A144" s="27">
        <f t="shared" si="0"/>
        <v>242</v>
      </c>
      <c r="B144" s="28" t="s">
        <v>2560</v>
      </c>
      <c r="C144" s="28" t="s">
        <v>2561</v>
      </c>
      <c r="D144" s="28" t="s">
        <v>2562</v>
      </c>
      <c r="E144" s="28" t="s">
        <v>2158</v>
      </c>
      <c r="F144" s="27">
        <v>408261</v>
      </c>
      <c r="G144" s="27">
        <v>30</v>
      </c>
    </row>
    <row r="145" spans="1:7" ht="14.5">
      <c r="A145" s="27">
        <f t="shared" si="0"/>
        <v>243</v>
      </c>
      <c r="B145" s="28" t="s">
        <v>2563</v>
      </c>
      <c r="C145" s="28" t="s">
        <v>2536</v>
      </c>
      <c r="D145" s="28" t="s">
        <v>2564</v>
      </c>
      <c r="E145" s="28" t="s">
        <v>2158</v>
      </c>
      <c r="F145" s="27">
        <v>1041379</v>
      </c>
      <c r="G145" s="27">
        <v>27</v>
      </c>
    </row>
    <row r="146" spans="1:7" ht="14.5">
      <c r="A146" s="27">
        <f t="shared" si="0"/>
        <v>244</v>
      </c>
      <c r="B146" s="28" t="s">
        <v>2565</v>
      </c>
      <c r="C146" s="28" t="s">
        <v>2566</v>
      </c>
      <c r="D146" s="28" t="s">
        <v>2567</v>
      </c>
      <c r="E146" s="28" t="s">
        <v>2178</v>
      </c>
      <c r="F146" s="27">
        <v>1077326</v>
      </c>
      <c r="G146" s="27">
        <v>32</v>
      </c>
    </row>
    <row r="147" spans="1:7" ht="14.5">
      <c r="A147" s="27">
        <f t="shared" si="0"/>
        <v>245</v>
      </c>
      <c r="B147" s="28" t="s">
        <v>2568</v>
      </c>
      <c r="C147" s="28" t="s">
        <v>2569</v>
      </c>
      <c r="D147" s="28" t="s">
        <v>2570</v>
      </c>
      <c r="E147" s="28" t="s">
        <v>2178</v>
      </c>
      <c r="F147" s="27">
        <v>301895</v>
      </c>
      <c r="G147" s="27">
        <v>25</v>
      </c>
    </row>
    <row r="148" spans="1:7" ht="14.5">
      <c r="A148" s="27">
        <f t="shared" si="0"/>
        <v>246</v>
      </c>
      <c r="B148" s="28" t="s">
        <v>2571</v>
      </c>
      <c r="C148" s="28" t="s">
        <v>2572</v>
      </c>
      <c r="D148" s="28" t="s">
        <v>2573</v>
      </c>
      <c r="E148" s="28" t="s">
        <v>2158</v>
      </c>
      <c r="F148" s="27">
        <v>888286</v>
      </c>
      <c r="G148" s="27">
        <v>31</v>
      </c>
    </row>
    <row r="149" spans="1:7" ht="14.5">
      <c r="A149" s="27">
        <f t="shared" si="0"/>
        <v>247</v>
      </c>
      <c r="B149" s="28" t="s">
        <v>2574</v>
      </c>
      <c r="C149" s="28" t="s">
        <v>2575</v>
      </c>
      <c r="D149" s="28" t="s">
        <v>2576</v>
      </c>
      <c r="E149" s="28" t="s">
        <v>2178</v>
      </c>
      <c r="F149" s="27">
        <v>665486</v>
      </c>
      <c r="G149" s="27">
        <v>52</v>
      </c>
    </row>
    <row r="150" spans="1:7" ht="14.5">
      <c r="A150" s="27">
        <f t="shared" si="0"/>
        <v>248</v>
      </c>
      <c r="B150" s="28" t="s">
        <v>2577</v>
      </c>
      <c r="C150" s="28" t="s">
        <v>2578</v>
      </c>
      <c r="D150" s="28" t="s">
        <v>2579</v>
      </c>
      <c r="E150" s="28" t="s">
        <v>2185</v>
      </c>
      <c r="F150" s="27">
        <v>118642</v>
      </c>
      <c r="G150" s="27">
        <v>22</v>
      </c>
    </row>
    <row r="151" spans="1:7" ht="14.5">
      <c r="A151" s="27">
        <f t="shared" si="0"/>
        <v>249</v>
      </c>
      <c r="B151" s="28" t="s">
        <v>2580</v>
      </c>
      <c r="C151" s="28" t="s">
        <v>2581</v>
      </c>
      <c r="D151" s="28" t="s">
        <v>2582</v>
      </c>
      <c r="E151" s="28" t="s">
        <v>2158</v>
      </c>
      <c r="F151" s="27">
        <v>533529</v>
      </c>
      <c r="G151" s="27">
        <v>24</v>
      </c>
    </row>
    <row r="152" spans="1:7" ht="14.5">
      <c r="A152" s="27">
        <f t="shared" si="0"/>
        <v>250</v>
      </c>
      <c r="B152" s="28" t="s">
        <v>2294</v>
      </c>
      <c r="C152" s="28" t="s">
        <v>2583</v>
      </c>
      <c r="D152" s="28" t="s">
        <v>2584</v>
      </c>
      <c r="E152" s="28" t="s">
        <v>2178</v>
      </c>
      <c r="F152" s="27">
        <v>1312447</v>
      </c>
      <c r="G152" s="27">
        <v>42</v>
      </c>
    </row>
    <row r="153" spans="1:7" ht="14.5">
      <c r="A153" s="27">
        <f t="shared" si="0"/>
        <v>251</v>
      </c>
      <c r="B153" s="28" t="s">
        <v>2585</v>
      </c>
      <c r="C153" s="28" t="s">
        <v>2586</v>
      </c>
      <c r="D153" s="28" t="s">
        <v>2587</v>
      </c>
      <c r="E153" s="28" t="s">
        <v>2178</v>
      </c>
      <c r="F153" s="27">
        <v>707244</v>
      </c>
      <c r="G153" s="27">
        <v>57</v>
      </c>
    </row>
    <row r="154" spans="1:7" ht="14.5">
      <c r="A154" s="27">
        <f t="shared" si="0"/>
        <v>252</v>
      </c>
      <c r="B154" s="28" t="s">
        <v>2166</v>
      </c>
      <c r="C154" s="28" t="s">
        <v>2588</v>
      </c>
      <c r="D154" s="28" t="s">
        <v>2589</v>
      </c>
      <c r="E154" s="28" t="s">
        <v>2195</v>
      </c>
      <c r="F154" s="27">
        <v>1273939</v>
      </c>
      <c r="G154" s="27">
        <v>38</v>
      </c>
    </row>
    <row r="155" spans="1:7" ht="14.5">
      <c r="A155" s="27">
        <f t="shared" si="0"/>
        <v>253</v>
      </c>
      <c r="B155" s="28" t="s">
        <v>2163</v>
      </c>
      <c r="C155" s="28" t="s">
        <v>2590</v>
      </c>
      <c r="D155" s="28" t="s">
        <v>2591</v>
      </c>
      <c r="E155" s="28" t="s">
        <v>2162</v>
      </c>
      <c r="F155" s="27">
        <v>253451</v>
      </c>
      <c r="G155" s="27">
        <v>37</v>
      </c>
    </row>
    <row r="156" spans="1:7" ht="14.5">
      <c r="A156" s="27">
        <f t="shared" si="0"/>
        <v>254</v>
      </c>
      <c r="B156" s="28" t="s">
        <v>2592</v>
      </c>
      <c r="C156" s="28" t="s">
        <v>2593</v>
      </c>
      <c r="D156" s="28" t="s">
        <v>2594</v>
      </c>
      <c r="E156" s="28" t="s">
        <v>2162</v>
      </c>
      <c r="F156" s="27">
        <v>266104</v>
      </c>
      <c r="G156" s="27">
        <v>54</v>
      </c>
    </row>
    <row r="157" spans="1:7" ht="14.5">
      <c r="A157" s="27">
        <f t="shared" si="0"/>
        <v>255</v>
      </c>
      <c r="B157" s="28" t="s">
        <v>2595</v>
      </c>
      <c r="C157" s="28" t="s">
        <v>2596</v>
      </c>
      <c r="D157" s="28" t="s">
        <v>2597</v>
      </c>
      <c r="E157" s="28" t="s">
        <v>2195</v>
      </c>
      <c r="F157" s="27">
        <v>1169319</v>
      </c>
      <c r="G157" s="27">
        <v>49</v>
      </c>
    </row>
    <row r="158" spans="1:7" ht="14.5">
      <c r="A158" s="27">
        <f t="shared" si="0"/>
        <v>256</v>
      </c>
      <c r="B158" s="28" t="s">
        <v>2598</v>
      </c>
      <c r="C158" s="28" t="s">
        <v>2599</v>
      </c>
      <c r="D158" s="28" t="s">
        <v>2600</v>
      </c>
      <c r="E158" s="28" t="s">
        <v>2178</v>
      </c>
      <c r="F158" s="27">
        <v>824856</v>
      </c>
      <c r="G158" s="27">
        <v>59</v>
      </c>
    </row>
    <row r="159" spans="1:7" ht="14.5">
      <c r="A159" s="27">
        <f t="shared" si="0"/>
        <v>257</v>
      </c>
      <c r="B159" s="28" t="s">
        <v>2219</v>
      </c>
      <c r="C159" s="28" t="s">
        <v>2601</v>
      </c>
      <c r="D159" s="28" t="s">
        <v>2602</v>
      </c>
      <c r="E159" s="28" t="s">
        <v>2185</v>
      </c>
      <c r="F159" s="27">
        <v>783202</v>
      </c>
      <c r="G159" s="27">
        <v>59</v>
      </c>
    </row>
    <row r="160" spans="1:7" ht="14.5">
      <c r="A160" s="27">
        <f t="shared" si="0"/>
        <v>258</v>
      </c>
      <c r="B160" s="28" t="s">
        <v>2603</v>
      </c>
      <c r="C160" s="28" t="s">
        <v>2604</v>
      </c>
      <c r="D160" s="28" t="s">
        <v>2605</v>
      </c>
      <c r="E160" s="28" t="s">
        <v>2162</v>
      </c>
      <c r="F160" s="27">
        <v>600286</v>
      </c>
      <c r="G160" s="27">
        <v>33</v>
      </c>
    </row>
    <row r="161" spans="1:7" ht="14.5">
      <c r="A161" s="27">
        <f t="shared" si="0"/>
        <v>259</v>
      </c>
      <c r="B161" s="28" t="s">
        <v>2606</v>
      </c>
      <c r="C161" s="28" t="s">
        <v>2566</v>
      </c>
      <c r="D161" s="28" t="s">
        <v>2607</v>
      </c>
      <c r="E161" s="28" t="s">
        <v>2158</v>
      </c>
      <c r="F161" s="27">
        <v>455428</v>
      </c>
      <c r="G161" s="27">
        <v>19</v>
      </c>
    </row>
    <row r="162" spans="1:7" ht="14.5">
      <c r="A162" s="27">
        <f t="shared" si="0"/>
        <v>260</v>
      </c>
      <c r="B162" s="28" t="s">
        <v>2608</v>
      </c>
      <c r="C162" s="28" t="s">
        <v>2609</v>
      </c>
      <c r="D162" s="28" t="s">
        <v>2610</v>
      </c>
      <c r="E162" s="28" t="s">
        <v>2195</v>
      </c>
      <c r="F162" s="27">
        <v>1376771</v>
      </c>
      <c r="G162" s="27">
        <v>22</v>
      </c>
    </row>
    <row r="163" spans="1:7" ht="14.5">
      <c r="A163" s="27">
        <f t="shared" si="0"/>
        <v>261</v>
      </c>
      <c r="B163" s="28" t="s">
        <v>2159</v>
      </c>
      <c r="C163" s="28" t="s">
        <v>2611</v>
      </c>
      <c r="D163" s="28" t="s">
        <v>2612</v>
      </c>
      <c r="E163" s="28" t="s">
        <v>2185</v>
      </c>
      <c r="F163" s="27">
        <v>709756</v>
      </c>
      <c r="G163" s="27">
        <v>28</v>
      </c>
    </row>
    <row r="164" spans="1:7" ht="14.5">
      <c r="A164" s="27">
        <f t="shared" si="0"/>
        <v>262</v>
      </c>
      <c r="B164" s="28" t="s">
        <v>2613</v>
      </c>
      <c r="C164" s="28" t="s">
        <v>2614</v>
      </c>
      <c r="D164" s="28" t="s">
        <v>2615</v>
      </c>
      <c r="E164" s="28" t="s">
        <v>2178</v>
      </c>
      <c r="F164" s="27">
        <v>1353390</v>
      </c>
      <c r="G164" s="27">
        <v>46</v>
      </c>
    </row>
    <row r="165" spans="1:7" ht="14.5">
      <c r="A165" s="27">
        <f t="shared" si="0"/>
        <v>263</v>
      </c>
      <c r="B165" s="28" t="s">
        <v>2616</v>
      </c>
      <c r="C165" s="28" t="s">
        <v>2617</v>
      </c>
      <c r="D165" s="28" t="s">
        <v>2618</v>
      </c>
      <c r="E165" s="28" t="s">
        <v>2158</v>
      </c>
      <c r="F165" s="27">
        <v>680524</v>
      </c>
      <c r="G165" s="27">
        <v>52</v>
      </c>
    </row>
    <row r="166" spans="1:7" ht="14.5">
      <c r="A166" s="27">
        <f t="shared" si="0"/>
        <v>264</v>
      </c>
      <c r="B166" s="28" t="s">
        <v>2619</v>
      </c>
      <c r="C166" s="28" t="s">
        <v>2620</v>
      </c>
      <c r="D166" s="28" t="s">
        <v>2621</v>
      </c>
      <c r="E166" s="28" t="s">
        <v>2158</v>
      </c>
      <c r="F166" s="27">
        <v>1153119</v>
      </c>
      <c r="G166" s="27">
        <v>27</v>
      </c>
    </row>
    <row r="167" spans="1:7" ht="14.5">
      <c r="A167" s="27">
        <f t="shared" si="0"/>
        <v>265</v>
      </c>
      <c r="B167" s="28" t="s">
        <v>2622</v>
      </c>
      <c r="C167" s="28" t="s">
        <v>2623</v>
      </c>
      <c r="D167" s="28" t="s">
        <v>2624</v>
      </c>
      <c r="E167" s="28" t="s">
        <v>2162</v>
      </c>
      <c r="F167" s="27">
        <v>447471</v>
      </c>
      <c r="G167" s="27">
        <v>39</v>
      </c>
    </row>
    <row r="168" spans="1:7" ht="14.5">
      <c r="A168" s="27">
        <f t="shared" si="0"/>
        <v>266</v>
      </c>
      <c r="B168" s="28" t="s">
        <v>2625</v>
      </c>
      <c r="C168" s="28" t="s">
        <v>2626</v>
      </c>
      <c r="D168" s="28" t="s">
        <v>2627</v>
      </c>
      <c r="E168" s="28" t="s">
        <v>2162</v>
      </c>
      <c r="F168" s="27">
        <v>1095002</v>
      </c>
      <c r="G168" s="27">
        <v>20</v>
      </c>
    </row>
    <row r="169" spans="1:7" ht="14.5">
      <c r="A169" s="27">
        <f t="shared" si="0"/>
        <v>267</v>
      </c>
      <c r="B169" s="28" t="s">
        <v>2334</v>
      </c>
      <c r="C169" s="28" t="s">
        <v>2628</v>
      </c>
      <c r="D169" s="28" t="s">
        <v>2629</v>
      </c>
      <c r="E169" s="28" t="s">
        <v>2158</v>
      </c>
      <c r="F169" s="27">
        <v>496995</v>
      </c>
      <c r="G169" s="27">
        <v>40</v>
      </c>
    </row>
    <row r="170" spans="1:7" ht="14.5">
      <c r="A170" s="27">
        <f t="shared" si="0"/>
        <v>268</v>
      </c>
      <c r="B170" s="28" t="s">
        <v>2630</v>
      </c>
      <c r="C170" s="28" t="s">
        <v>2286</v>
      </c>
      <c r="D170" s="28" t="s">
        <v>2631</v>
      </c>
      <c r="E170" s="28" t="s">
        <v>2195</v>
      </c>
      <c r="F170" s="27">
        <v>1435552</v>
      </c>
      <c r="G170" s="27">
        <v>20</v>
      </c>
    </row>
    <row r="171" spans="1:7" ht="14.5">
      <c r="A171" s="27">
        <f t="shared" si="0"/>
        <v>269</v>
      </c>
      <c r="B171" s="28" t="s">
        <v>2632</v>
      </c>
      <c r="C171" s="28" t="s">
        <v>2633</v>
      </c>
      <c r="D171" s="28" t="s">
        <v>2634</v>
      </c>
      <c r="E171" s="28" t="s">
        <v>2158</v>
      </c>
      <c r="F171" s="27">
        <v>1227500</v>
      </c>
      <c r="G171" s="27">
        <v>20</v>
      </c>
    </row>
    <row r="172" spans="1:7" ht="14.5">
      <c r="A172" s="27">
        <f t="shared" si="0"/>
        <v>270</v>
      </c>
      <c r="B172" s="28" t="s">
        <v>2635</v>
      </c>
      <c r="C172" s="28" t="s">
        <v>2555</v>
      </c>
      <c r="D172" s="28" t="s">
        <v>2636</v>
      </c>
      <c r="E172" s="28" t="s">
        <v>2185</v>
      </c>
      <c r="F172" s="27">
        <v>665215</v>
      </c>
      <c r="G172" s="27">
        <v>55</v>
      </c>
    </row>
    <row r="173" spans="1:7" ht="14.5">
      <c r="A173" s="27">
        <f t="shared" si="0"/>
        <v>271</v>
      </c>
      <c r="B173" s="28" t="s">
        <v>2637</v>
      </c>
      <c r="C173" s="28" t="s">
        <v>2638</v>
      </c>
      <c r="D173" s="28" t="s">
        <v>2639</v>
      </c>
      <c r="E173" s="28" t="s">
        <v>2162</v>
      </c>
      <c r="F173" s="27">
        <v>412422</v>
      </c>
      <c r="G173" s="27">
        <v>52</v>
      </c>
    </row>
    <row r="174" spans="1:7" ht="14.5">
      <c r="A174" s="27">
        <f t="shared" si="0"/>
        <v>272</v>
      </c>
      <c r="B174" s="28" t="s">
        <v>2640</v>
      </c>
      <c r="C174" s="28" t="s">
        <v>2251</v>
      </c>
      <c r="D174" s="28" t="s">
        <v>2641</v>
      </c>
      <c r="E174" s="28" t="s">
        <v>2195</v>
      </c>
      <c r="F174" s="27">
        <v>869385</v>
      </c>
      <c r="G174" s="27">
        <v>24</v>
      </c>
    </row>
    <row r="175" spans="1:7" ht="14.5">
      <c r="A175" s="27">
        <f t="shared" si="0"/>
        <v>273</v>
      </c>
      <c r="B175" s="28" t="s">
        <v>2482</v>
      </c>
      <c r="C175" s="28" t="s">
        <v>2642</v>
      </c>
      <c r="D175" s="28" t="s">
        <v>2643</v>
      </c>
      <c r="E175" s="28" t="s">
        <v>2178</v>
      </c>
      <c r="F175" s="27">
        <v>279971</v>
      </c>
      <c r="G175" s="27">
        <v>45</v>
      </c>
    </row>
    <row r="176" spans="1:7" ht="14.5">
      <c r="A176" s="27">
        <f t="shared" si="0"/>
        <v>274</v>
      </c>
      <c r="B176" s="28" t="s">
        <v>2644</v>
      </c>
      <c r="C176" s="28" t="s">
        <v>2645</v>
      </c>
      <c r="D176" s="28" t="s">
        <v>2646</v>
      </c>
      <c r="E176" s="28" t="s">
        <v>2178</v>
      </c>
      <c r="F176" s="27">
        <v>763543</v>
      </c>
      <c r="G176" s="27">
        <v>30</v>
      </c>
    </row>
    <row r="177" spans="1:7" ht="14.5">
      <c r="A177" s="27">
        <f t="shared" si="0"/>
        <v>275</v>
      </c>
      <c r="B177" s="28" t="s">
        <v>2647</v>
      </c>
      <c r="C177" s="28" t="s">
        <v>2558</v>
      </c>
      <c r="D177" s="28" t="s">
        <v>2648</v>
      </c>
      <c r="E177" s="28" t="s">
        <v>2195</v>
      </c>
      <c r="F177" s="27">
        <v>1293437</v>
      </c>
      <c r="G177" s="27">
        <v>46</v>
      </c>
    </row>
    <row r="178" spans="1:7" ht="14.5">
      <c r="A178" s="27">
        <f t="shared" si="0"/>
        <v>276</v>
      </c>
      <c r="B178" s="28" t="s">
        <v>2649</v>
      </c>
      <c r="C178" s="28" t="s">
        <v>2650</v>
      </c>
      <c r="D178" s="28" t="s">
        <v>2651</v>
      </c>
      <c r="E178" s="28" t="s">
        <v>2162</v>
      </c>
      <c r="F178" s="27">
        <v>1305675</v>
      </c>
      <c r="G178" s="27">
        <v>52</v>
      </c>
    </row>
    <row r="179" spans="1:7" ht="14.5">
      <c r="A179" s="27">
        <f t="shared" si="0"/>
        <v>277</v>
      </c>
      <c r="B179" s="28" t="s">
        <v>2354</v>
      </c>
      <c r="C179" s="28" t="s">
        <v>2652</v>
      </c>
      <c r="D179" s="28" t="s">
        <v>2653</v>
      </c>
      <c r="E179" s="28" t="s">
        <v>2162</v>
      </c>
      <c r="F179" s="27">
        <v>845387</v>
      </c>
      <c r="G179" s="27">
        <v>46</v>
      </c>
    </row>
    <row r="180" spans="1:7" ht="14.5">
      <c r="A180" s="27">
        <f t="shared" si="0"/>
        <v>278</v>
      </c>
      <c r="B180" s="28" t="s">
        <v>2654</v>
      </c>
      <c r="C180" s="28" t="s">
        <v>2655</v>
      </c>
      <c r="D180" s="28" t="s">
        <v>2656</v>
      </c>
      <c r="E180" s="28" t="s">
        <v>2158</v>
      </c>
      <c r="F180" s="27">
        <v>950622</v>
      </c>
      <c r="G180" s="27">
        <v>47</v>
      </c>
    </row>
    <row r="181" spans="1:7" ht="14.5">
      <c r="A181" s="27">
        <f t="shared" si="0"/>
        <v>279</v>
      </c>
      <c r="B181" s="28" t="s">
        <v>2657</v>
      </c>
      <c r="C181" s="28" t="s">
        <v>2658</v>
      </c>
      <c r="D181" s="28" t="s">
        <v>2659</v>
      </c>
      <c r="E181" s="28" t="s">
        <v>2162</v>
      </c>
      <c r="F181" s="27">
        <v>418847</v>
      </c>
      <c r="G181" s="27">
        <v>31</v>
      </c>
    </row>
    <row r="182" spans="1:7" ht="14.5">
      <c r="A182" s="27">
        <f t="shared" si="0"/>
        <v>280</v>
      </c>
      <c r="B182" s="28" t="s">
        <v>2660</v>
      </c>
      <c r="C182" s="28" t="s">
        <v>2661</v>
      </c>
      <c r="D182" s="28" t="s">
        <v>2662</v>
      </c>
      <c r="E182" s="28" t="s">
        <v>2185</v>
      </c>
      <c r="F182" s="27">
        <v>1147735</v>
      </c>
      <c r="G182" s="27">
        <v>41</v>
      </c>
    </row>
    <row r="183" spans="1:7" ht="14.5">
      <c r="A183" s="27">
        <f t="shared" si="0"/>
        <v>281</v>
      </c>
      <c r="B183" s="28" t="s">
        <v>2663</v>
      </c>
      <c r="C183" s="28" t="s">
        <v>2664</v>
      </c>
      <c r="D183" s="28" t="s">
        <v>2665</v>
      </c>
      <c r="E183" s="28" t="s">
        <v>2158</v>
      </c>
      <c r="F183" s="27">
        <v>592227</v>
      </c>
      <c r="G183" s="27">
        <v>27</v>
      </c>
    </row>
    <row r="184" spans="1:7" ht="14.5">
      <c r="A184" s="27">
        <f t="shared" si="0"/>
        <v>282</v>
      </c>
      <c r="B184" s="28" t="s">
        <v>2666</v>
      </c>
      <c r="C184" s="28" t="s">
        <v>2667</v>
      </c>
      <c r="D184" s="28" t="s">
        <v>2668</v>
      </c>
      <c r="E184" s="28" t="s">
        <v>2185</v>
      </c>
      <c r="F184" s="27">
        <v>974250</v>
      </c>
      <c r="G184" s="27">
        <v>56</v>
      </c>
    </row>
    <row r="185" spans="1:7" ht="14.5">
      <c r="A185" s="27">
        <f t="shared" si="0"/>
        <v>283</v>
      </c>
      <c r="B185" s="28" t="s">
        <v>2222</v>
      </c>
      <c r="C185" s="28" t="s">
        <v>2327</v>
      </c>
      <c r="D185" s="28" t="s">
        <v>2669</v>
      </c>
      <c r="E185" s="28" t="s">
        <v>2162</v>
      </c>
      <c r="F185" s="27">
        <v>1476907</v>
      </c>
      <c r="G185" s="27">
        <v>42</v>
      </c>
    </row>
    <row r="186" spans="1:7" ht="14.5">
      <c r="A186" s="27">
        <f t="shared" si="0"/>
        <v>284</v>
      </c>
      <c r="B186" s="28" t="s">
        <v>2670</v>
      </c>
      <c r="C186" s="28" t="s">
        <v>2358</v>
      </c>
      <c r="D186" s="28" t="s">
        <v>2671</v>
      </c>
      <c r="E186" s="28" t="s">
        <v>2195</v>
      </c>
      <c r="F186" s="27">
        <v>306701</v>
      </c>
      <c r="G186" s="27">
        <v>31</v>
      </c>
    </row>
    <row r="187" spans="1:7" ht="14.5">
      <c r="A187" s="27">
        <f t="shared" si="0"/>
        <v>285</v>
      </c>
      <c r="B187" s="28" t="s">
        <v>2672</v>
      </c>
      <c r="C187" s="28" t="s">
        <v>2673</v>
      </c>
      <c r="D187" s="28" t="s">
        <v>2674</v>
      </c>
      <c r="E187" s="28" t="s">
        <v>2158</v>
      </c>
      <c r="F187" s="27">
        <v>505260</v>
      </c>
      <c r="G187" s="27">
        <v>36</v>
      </c>
    </row>
    <row r="188" spans="1:7" ht="14.5">
      <c r="A188" s="27">
        <f t="shared" si="0"/>
        <v>286</v>
      </c>
      <c r="B188" s="28" t="s">
        <v>2675</v>
      </c>
      <c r="C188" s="28" t="s">
        <v>2676</v>
      </c>
      <c r="D188" s="28" t="s">
        <v>2677</v>
      </c>
      <c r="E188" s="28" t="s">
        <v>2185</v>
      </c>
      <c r="F188" s="27">
        <v>1308222</v>
      </c>
      <c r="G188" s="27">
        <v>56</v>
      </c>
    </row>
    <row r="189" spans="1:7" ht="14.5">
      <c r="A189" s="27">
        <f t="shared" si="0"/>
        <v>287</v>
      </c>
      <c r="B189" s="28" t="s">
        <v>2678</v>
      </c>
      <c r="C189" s="28" t="s">
        <v>2679</v>
      </c>
      <c r="D189" s="28" t="s">
        <v>2680</v>
      </c>
      <c r="E189" s="28" t="s">
        <v>2162</v>
      </c>
      <c r="F189" s="27">
        <v>964279</v>
      </c>
      <c r="G189" s="27">
        <v>30</v>
      </c>
    </row>
    <row r="190" spans="1:7" ht="14.5">
      <c r="A190" s="27">
        <f t="shared" si="0"/>
        <v>288</v>
      </c>
      <c r="B190" s="28" t="s">
        <v>2681</v>
      </c>
      <c r="C190" s="28" t="s">
        <v>2173</v>
      </c>
      <c r="D190" s="28" t="s">
        <v>2682</v>
      </c>
      <c r="E190" s="28" t="s">
        <v>2162</v>
      </c>
      <c r="F190" s="27">
        <v>765805</v>
      </c>
      <c r="G190" s="27">
        <v>35</v>
      </c>
    </row>
    <row r="191" spans="1:7" ht="14.5">
      <c r="A191" s="27">
        <f t="shared" si="0"/>
        <v>289</v>
      </c>
      <c r="B191" s="28" t="s">
        <v>2387</v>
      </c>
      <c r="C191" s="28" t="s">
        <v>2683</v>
      </c>
      <c r="D191" s="28" t="s">
        <v>2684</v>
      </c>
      <c r="E191" s="28" t="s">
        <v>2185</v>
      </c>
      <c r="F191" s="27">
        <v>1436737</v>
      </c>
      <c r="G191" s="27">
        <v>24</v>
      </c>
    </row>
    <row r="192" spans="1:7" ht="14.5">
      <c r="A192" s="27">
        <f t="shared" si="0"/>
        <v>290</v>
      </c>
      <c r="B192" s="28" t="s">
        <v>2685</v>
      </c>
      <c r="C192" s="28" t="s">
        <v>2686</v>
      </c>
      <c r="D192" s="28" t="s">
        <v>2687</v>
      </c>
      <c r="E192" s="28" t="s">
        <v>2185</v>
      </c>
      <c r="F192" s="27">
        <v>1443605</v>
      </c>
      <c r="G192" s="27">
        <v>31</v>
      </c>
    </row>
    <row r="193" spans="1:7" ht="14.5">
      <c r="A193" s="27">
        <f t="shared" si="0"/>
        <v>291</v>
      </c>
      <c r="B193" s="28" t="s">
        <v>2688</v>
      </c>
      <c r="C193" s="28" t="s">
        <v>2569</v>
      </c>
      <c r="D193" s="28" t="s">
        <v>2689</v>
      </c>
      <c r="E193" s="28" t="s">
        <v>2158</v>
      </c>
      <c r="F193" s="27">
        <v>470406</v>
      </c>
      <c r="G193" s="27">
        <v>30</v>
      </c>
    </row>
    <row r="194" spans="1:7" ht="14.5">
      <c r="A194" s="27">
        <f t="shared" si="0"/>
        <v>292</v>
      </c>
      <c r="B194" s="28" t="s">
        <v>2690</v>
      </c>
      <c r="C194" s="28" t="s">
        <v>2691</v>
      </c>
      <c r="D194" s="28" t="s">
        <v>2692</v>
      </c>
      <c r="E194" s="28" t="s">
        <v>2178</v>
      </c>
      <c r="F194" s="27">
        <v>385907</v>
      </c>
      <c r="G194" s="27">
        <v>45</v>
      </c>
    </row>
    <row r="195" spans="1:7" ht="14.5">
      <c r="A195" s="27">
        <f t="shared" si="0"/>
        <v>293</v>
      </c>
      <c r="B195" s="28" t="s">
        <v>2693</v>
      </c>
      <c r="C195" s="28" t="s">
        <v>2694</v>
      </c>
      <c r="D195" s="28" t="s">
        <v>2695</v>
      </c>
      <c r="E195" s="28" t="s">
        <v>2185</v>
      </c>
      <c r="F195" s="27">
        <v>897267</v>
      </c>
      <c r="G195" s="27">
        <v>19</v>
      </c>
    </row>
    <row r="196" spans="1:7" ht="14.5">
      <c r="A196" s="27">
        <f t="shared" si="0"/>
        <v>294</v>
      </c>
      <c r="B196" s="28" t="s">
        <v>2696</v>
      </c>
      <c r="C196" s="28" t="s">
        <v>2601</v>
      </c>
      <c r="D196" s="28" t="s">
        <v>2697</v>
      </c>
      <c r="E196" s="28" t="s">
        <v>2158</v>
      </c>
      <c r="F196" s="27">
        <v>1050274</v>
      </c>
      <c r="G196" s="27">
        <v>31</v>
      </c>
    </row>
    <row r="197" spans="1:7" ht="14.5">
      <c r="A197" s="27">
        <f t="shared" si="0"/>
        <v>295</v>
      </c>
      <c r="B197" s="28" t="s">
        <v>2698</v>
      </c>
      <c r="C197" s="28" t="s">
        <v>2699</v>
      </c>
      <c r="D197" s="28" t="s">
        <v>2700</v>
      </c>
      <c r="E197" s="28" t="s">
        <v>2178</v>
      </c>
      <c r="F197" s="27">
        <v>173758</v>
      </c>
      <c r="G197" s="27">
        <v>34</v>
      </c>
    </row>
    <row r="198" spans="1:7" ht="14.5">
      <c r="A198" s="27">
        <f t="shared" si="0"/>
        <v>296</v>
      </c>
      <c r="B198" s="28" t="s">
        <v>2701</v>
      </c>
      <c r="C198" s="28" t="s">
        <v>2702</v>
      </c>
      <c r="D198" s="28" t="s">
        <v>2703</v>
      </c>
      <c r="E198" s="28" t="s">
        <v>2185</v>
      </c>
      <c r="F198" s="27">
        <v>1156679</v>
      </c>
      <c r="G198" s="27">
        <v>20</v>
      </c>
    </row>
    <row r="199" spans="1:7" ht="14.5">
      <c r="A199" s="27">
        <f t="shared" si="0"/>
        <v>297</v>
      </c>
      <c r="B199" s="28" t="s">
        <v>2704</v>
      </c>
      <c r="C199" s="28" t="s">
        <v>2229</v>
      </c>
      <c r="D199" s="28" t="s">
        <v>2705</v>
      </c>
      <c r="E199" s="28" t="s">
        <v>2178</v>
      </c>
      <c r="F199" s="27">
        <v>1496983</v>
      </c>
      <c r="G199" s="27">
        <v>49</v>
      </c>
    </row>
    <row r="200" spans="1:7" ht="14.5">
      <c r="A200" s="27">
        <f t="shared" si="0"/>
        <v>298</v>
      </c>
      <c r="B200" s="28" t="s">
        <v>2706</v>
      </c>
      <c r="C200" s="28" t="s">
        <v>2335</v>
      </c>
      <c r="D200" s="28" t="s">
        <v>2707</v>
      </c>
      <c r="E200" s="28" t="s">
        <v>2185</v>
      </c>
      <c r="F200" s="27">
        <v>322288</v>
      </c>
      <c r="G200" s="27">
        <v>29</v>
      </c>
    </row>
    <row r="201" spans="1:7" ht="14.5">
      <c r="A201" s="27">
        <f t="shared" si="0"/>
        <v>299</v>
      </c>
      <c r="B201" s="28" t="s">
        <v>2335</v>
      </c>
      <c r="C201" s="28" t="s">
        <v>2545</v>
      </c>
      <c r="D201" s="29"/>
      <c r="E201" s="28" t="s">
        <v>2178</v>
      </c>
      <c r="F201" s="27">
        <v>1234357</v>
      </c>
      <c r="G201" s="27">
        <v>36</v>
      </c>
    </row>
    <row r="202" spans="1:7" ht="14.5">
      <c r="A202" s="27">
        <f t="shared" si="0"/>
        <v>300</v>
      </c>
      <c r="B202" s="28" t="s">
        <v>2708</v>
      </c>
      <c r="C202" s="28" t="s">
        <v>2709</v>
      </c>
      <c r="D202" s="28" t="s">
        <v>2710</v>
      </c>
      <c r="E202" s="28" t="s">
        <v>2195</v>
      </c>
      <c r="F202" s="27">
        <v>825713</v>
      </c>
      <c r="G202" s="27">
        <v>55</v>
      </c>
    </row>
    <row r="203" spans="1:7" ht="14.5">
      <c r="A203" s="27">
        <f t="shared" si="0"/>
        <v>301</v>
      </c>
      <c r="B203" s="28" t="s">
        <v>2155</v>
      </c>
      <c r="C203" s="28" t="s">
        <v>2711</v>
      </c>
      <c r="D203" s="28" t="s">
        <v>2712</v>
      </c>
      <c r="E203" s="28" t="s">
        <v>2178</v>
      </c>
      <c r="F203" s="27">
        <v>1421128</v>
      </c>
      <c r="G203" s="27">
        <v>41</v>
      </c>
    </row>
    <row r="204" spans="1:7" ht="14.5">
      <c r="A204" s="27">
        <f t="shared" si="0"/>
        <v>302</v>
      </c>
      <c r="B204" s="28" t="s">
        <v>2713</v>
      </c>
      <c r="C204" s="28" t="s">
        <v>2714</v>
      </c>
      <c r="D204" s="28" t="s">
        <v>2715</v>
      </c>
      <c r="E204" s="28" t="s">
        <v>2178</v>
      </c>
      <c r="F204" s="27">
        <v>1194026</v>
      </c>
      <c r="G204" s="27">
        <v>19</v>
      </c>
    </row>
    <row r="205" spans="1:7" ht="14.5">
      <c r="A205" s="27">
        <f t="shared" si="0"/>
        <v>303</v>
      </c>
      <c r="B205" s="28" t="s">
        <v>2716</v>
      </c>
      <c r="C205" s="28" t="s">
        <v>2717</v>
      </c>
      <c r="D205" s="28" t="s">
        <v>2718</v>
      </c>
      <c r="E205" s="28" t="s">
        <v>2178</v>
      </c>
      <c r="F205" s="27">
        <v>377421</v>
      </c>
      <c r="G205" s="27">
        <v>21</v>
      </c>
    </row>
    <row r="206" spans="1:7" ht="14.5">
      <c r="A206" s="27">
        <f t="shared" si="0"/>
        <v>304</v>
      </c>
      <c r="B206" s="28" t="s">
        <v>2719</v>
      </c>
      <c r="C206" s="28" t="s">
        <v>2720</v>
      </c>
      <c r="D206" s="28" t="s">
        <v>2721</v>
      </c>
      <c r="E206" s="28" t="s">
        <v>2178</v>
      </c>
      <c r="F206" s="27">
        <v>470075</v>
      </c>
      <c r="G206" s="27">
        <v>19</v>
      </c>
    </row>
    <row r="207" spans="1:7" ht="14.5">
      <c r="A207" s="27">
        <f t="shared" si="0"/>
        <v>305</v>
      </c>
      <c r="B207" s="28" t="s">
        <v>2722</v>
      </c>
      <c r="C207" s="28" t="s">
        <v>2723</v>
      </c>
      <c r="D207" s="28" t="s">
        <v>2724</v>
      </c>
      <c r="E207" s="28" t="s">
        <v>2158</v>
      </c>
      <c r="F207" s="27">
        <v>515860</v>
      </c>
      <c r="G207" s="27">
        <v>42</v>
      </c>
    </row>
    <row r="208" spans="1:7" ht="14.5">
      <c r="A208" s="27">
        <f t="shared" si="0"/>
        <v>306</v>
      </c>
      <c r="B208" s="28" t="s">
        <v>2425</v>
      </c>
      <c r="C208" s="28" t="s">
        <v>2725</v>
      </c>
      <c r="D208" s="28" t="s">
        <v>2726</v>
      </c>
      <c r="E208" s="28" t="s">
        <v>2178</v>
      </c>
      <c r="F208" s="27">
        <v>1244956</v>
      </c>
      <c r="G208" s="27">
        <v>23</v>
      </c>
    </row>
    <row r="209" spans="1:7" ht="14.5">
      <c r="A209" s="27">
        <f t="shared" si="0"/>
        <v>307</v>
      </c>
      <c r="B209" s="28" t="s">
        <v>2727</v>
      </c>
      <c r="C209" s="28" t="s">
        <v>2728</v>
      </c>
      <c r="D209" s="28" t="s">
        <v>2729</v>
      </c>
      <c r="E209" s="28" t="s">
        <v>2195</v>
      </c>
      <c r="F209" s="27">
        <v>561911</v>
      </c>
      <c r="G209" s="27">
        <v>23</v>
      </c>
    </row>
    <row r="210" spans="1:7" ht="14.5">
      <c r="A210" s="27">
        <f t="shared" si="0"/>
        <v>308</v>
      </c>
      <c r="B210" s="28" t="s">
        <v>2730</v>
      </c>
      <c r="C210" s="28" t="s">
        <v>2332</v>
      </c>
      <c r="D210" s="29"/>
      <c r="E210" s="28" t="s">
        <v>2185</v>
      </c>
      <c r="F210" s="27">
        <v>1485750</v>
      </c>
      <c r="G210" s="27">
        <v>42</v>
      </c>
    </row>
    <row r="211" spans="1:7" ht="14.5">
      <c r="A211" s="27">
        <f t="shared" si="0"/>
        <v>309</v>
      </c>
      <c r="B211" s="28" t="s">
        <v>2731</v>
      </c>
      <c r="C211" s="28" t="s">
        <v>2732</v>
      </c>
      <c r="D211" s="28" t="s">
        <v>2733</v>
      </c>
      <c r="E211" s="28" t="s">
        <v>2162</v>
      </c>
      <c r="F211" s="27">
        <v>866676</v>
      </c>
      <c r="G211" s="27">
        <v>19</v>
      </c>
    </row>
    <row r="212" spans="1:7" ht="14.5">
      <c r="A212" s="27">
        <f t="shared" si="0"/>
        <v>310</v>
      </c>
      <c r="B212" s="28" t="s">
        <v>2734</v>
      </c>
      <c r="C212" s="28" t="s">
        <v>2735</v>
      </c>
      <c r="D212" s="28" t="s">
        <v>2736</v>
      </c>
      <c r="E212" s="28" t="s">
        <v>2158</v>
      </c>
      <c r="F212" s="27">
        <v>376643</v>
      </c>
      <c r="G212" s="27">
        <v>20</v>
      </c>
    </row>
    <row r="213" spans="1:7" ht="14.5">
      <c r="A213" s="27">
        <f t="shared" si="0"/>
        <v>311</v>
      </c>
      <c r="B213" s="28" t="s">
        <v>2737</v>
      </c>
      <c r="C213" s="28" t="s">
        <v>2738</v>
      </c>
      <c r="D213" s="28" t="s">
        <v>2739</v>
      </c>
      <c r="E213" s="28" t="s">
        <v>2178</v>
      </c>
      <c r="F213" s="27">
        <v>621807</v>
      </c>
      <c r="G213" s="27">
        <v>35</v>
      </c>
    </row>
    <row r="214" spans="1:7" ht="14.5">
      <c r="A214" s="27">
        <f t="shared" si="0"/>
        <v>312</v>
      </c>
      <c r="B214" s="28" t="s">
        <v>2256</v>
      </c>
      <c r="C214" s="28" t="s">
        <v>2740</v>
      </c>
      <c r="D214" s="29"/>
      <c r="E214" s="28" t="s">
        <v>2185</v>
      </c>
      <c r="F214" s="27">
        <v>1322986</v>
      </c>
      <c r="G214" s="27">
        <v>42</v>
      </c>
    </row>
    <row r="215" spans="1:7" ht="14.5">
      <c r="A215" s="27">
        <f t="shared" si="0"/>
        <v>313</v>
      </c>
      <c r="B215" s="28" t="s">
        <v>2741</v>
      </c>
      <c r="C215" s="28" t="s">
        <v>2742</v>
      </c>
      <c r="D215" s="28" t="s">
        <v>2743</v>
      </c>
      <c r="E215" s="28" t="s">
        <v>2195</v>
      </c>
      <c r="F215" s="27">
        <v>354759</v>
      </c>
      <c r="G215" s="27">
        <v>22</v>
      </c>
    </row>
    <row r="216" spans="1:7" ht="14.5">
      <c r="A216" s="27">
        <f t="shared" si="0"/>
        <v>314</v>
      </c>
      <c r="B216" s="28" t="s">
        <v>2744</v>
      </c>
      <c r="C216" s="28" t="s">
        <v>2548</v>
      </c>
      <c r="D216" s="28" t="s">
        <v>2745</v>
      </c>
      <c r="E216" s="28" t="s">
        <v>2185</v>
      </c>
      <c r="F216" s="27">
        <v>121269</v>
      </c>
      <c r="G216" s="27">
        <v>34</v>
      </c>
    </row>
    <row r="217" spans="1:7" ht="14.5">
      <c r="A217" s="27">
        <f t="shared" si="0"/>
        <v>315</v>
      </c>
      <c r="B217" s="28" t="s">
        <v>2225</v>
      </c>
      <c r="C217" s="28" t="s">
        <v>2746</v>
      </c>
      <c r="D217" s="28" t="s">
        <v>2747</v>
      </c>
      <c r="E217" s="28" t="s">
        <v>2158</v>
      </c>
      <c r="F217" s="27">
        <v>771316</v>
      </c>
      <c r="G217" s="27">
        <v>19</v>
      </c>
    </row>
    <row r="218" spans="1:7" ht="14.5">
      <c r="A218" s="27">
        <f t="shared" si="0"/>
        <v>316</v>
      </c>
      <c r="B218" s="28" t="s">
        <v>2748</v>
      </c>
      <c r="C218" s="28" t="s">
        <v>2749</v>
      </c>
      <c r="D218" s="28" t="s">
        <v>2750</v>
      </c>
      <c r="E218" s="28" t="s">
        <v>2158</v>
      </c>
      <c r="F218" s="27">
        <v>423250</v>
      </c>
      <c r="G218" s="27">
        <v>29</v>
      </c>
    </row>
    <row r="219" spans="1:7" ht="14.5">
      <c r="A219" s="27">
        <f t="shared" si="0"/>
        <v>317</v>
      </c>
      <c r="B219" s="28" t="s">
        <v>2751</v>
      </c>
      <c r="C219" s="28" t="s">
        <v>2291</v>
      </c>
      <c r="D219" s="28" t="s">
        <v>2752</v>
      </c>
      <c r="E219" s="28" t="s">
        <v>2178</v>
      </c>
      <c r="F219" s="27">
        <v>208671</v>
      </c>
      <c r="G219" s="27">
        <v>19</v>
      </c>
    </row>
    <row r="220" spans="1:7" ht="14.5">
      <c r="A220" s="27">
        <f t="shared" si="0"/>
        <v>318</v>
      </c>
      <c r="B220" s="28" t="s">
        <v>2598</v>
      </c>
      <c r="C220" s="28" t="s">
        <v>2753</v>
      </c>
      <c r="D220" s="28" t="s">
        <v>2754</v>
      </c>
      <c r="E220" s="28" t="s">
        <v>2158</v>
      </c>
      <c r="F220" s="27">
        <v>1275716</v>
      </c>
      <c r="G220" s="27">
        <v>43</v>
      </c>
    </row>
    <row r="221" spans="1:7" ht="14.5">
      <c r="A221" s="27">
        <f t="shared" si="0"/>
        <v>319</v>
      </c>
      <c r="B221" s="28" t="s">
        <v>2363</v>
      </c>
      <c r="C221" s="28" t="s">
        <v>2755</v>
      </c>
      <c r="D221" s="28" t="s">
        <v>2756</v>
      </c>
      <c r="E221" s="28" t="s">
        <v>2195</v>
      </c>
      <c r="F221" s="27">
        <v>157048</v>
      </c>
      <c r="G221" s="27">
        <v>47</v>
      </c>
    </row>
    <row r="222" spans="1:7" ht="14.5">
      <c r="A222" s="27">
        <f t="shared" si="0"/>
        <v>320</v>
      </c>
      <c r="B222" s="28" t="s">
        <v>2630</v>
      </c>
      <c r="C222" s="28" t="s">
        <v>2757</v>
      </c>
      <c r="D222" s="28" t="s">
        <v>2758</v>
      </c>
      <c r="E222" s="28" t="s">
        <v>2162</v>
      </c>
      <c r="F222" s="27">
        <v>547677</v>
      </c>
      <c r="G222" s="27">
        <v>50</v>
      </c>
    </row>
    <row r="223" spans="1:7" ht="14.5">
      <c r="A223" s="27">
        <f t="shared" si="0"/>
        <v>321</v>
      </c>
      <c r="B223" s="28" t="s">
        <v>2175</v>
      </c>
      <c r="C223" s="28" t="s">
        <v>2451</v>
      </c>
      <c r="D223" s="28" t="s">
        <v>2759</v>
      </c>
      <c r="E223" s="28" t="s">
        <v>2162</v>
      </c>
      <c r="F223" s="27">
        <v>1304327</v>
      </c>
      <c r="G223" s="27">
        <v>31</v>
      </c>
    </row>
    <row r="224" spans="1:7" ht="14.5">
      <c r="A224" s="27">
        <f t="shared" si="0"/>
        <v>322</v>
      </c>
      <c r="B224" s="28" t="s">
        <v>2760</v>
      </c>
      <c r="C224" s="28" t="s">
        <v>2761</v>
      </c>
      <c r="D224" s="28" t="s">
        <v>2762</v>
      </c>
      <c r="E224" s="28" t="s">
        <v>2162</v>
      </c>
      <c r="F224" s="27">
        <v>1107462</v>
      </c>
      <c r="G224" s="27">
        <v>27</v>
      </c>
    </row>
    <row r="225" spans="1:7" ht="14.5">
      <c r="A225" s="27">
        <f t="shared" si="0"/>
        <v>323</v>
      </c>
      <c r="B225" s="28" t="s">
        <v>2763</v>
      </c>
      <c r="C225" s="28" t="s">
        <v>2764</v>
      </c>
      <c r="D225" s="28" t="s">
        <v>2765</v>
      </c>
      <c r="E225" s="28" t="s">
        <v>2158</v>
      </c>
      <c r="F225" s="27">
        <v>1121264</v>
      </c>
      <c r="G225" s="27">
        <v>29</v>
      </c>
    </row>
    <row r="226" spans="1:7" ht="14.5">
      <c r="A226" s="27">
        <f t="shared" si="0"/>
        <v>324</v>
      </c>
      <c r="B226" s="28" t="s">
        <v>2482</v>
      </c>
      <c r="C226" s="28" t="s">
        <v>2766</v>
      </c>
      <c r="D226" s="28" t="s">
        <v>2767</v>
      </c>
      <c r="E226" s="28" t="s">
        <v>2185</v>
      </c>
      <c r="F226" s="27">
        <v>1298860</v>
      </c>
      <c r="G226" s="27">
        <v>43</v>
      </c>
    </row>
    <row r="227" spans="1:7" ht="14.5">
      <c r="A227" s="27">
        <f t="shared" si="0"/>
        <v>325</v>
      </c>
      <c r="B227" s="28" t="s">
        <v>2760</v>
      </c>
      <c r="C227" s="28" t="s">
        <v>2768</v>
      </c>
      <c r="D227" s="28" t="s">
        <v>2769</v>
      </c>
      <c r="E227" s="28" t="s">
        <v>2195</v>
      </c>
      <c r="F227" s="27">
        <v>728925</v>
      </c>
      <c r="G227" s="27">
        <v>36</v>
      </c>
    </row>
    <row r="228" spans="1:7" ht="14.5">
      <c r="A228" s="27">
        <f t="shared" si="0"/>
        <v>326</v>
      </c>
      <c r="B228" s="28" t="s">
        <v>2247</v>
      </c>
      <c r="C228" s="28" t="s">
        <v>2770</v>
      </c>
      <c r="D228" s="28" t="s">
        <v>2771</v>
      </c>
      <c r="E228" s="28" t="s">
        <v>2178</v>
      </c>
      <c r="F228" s="27">
        <v>1406578</v>
      </c>
      <c r="G228" s="27">
        <v>35</v>
      </c>
    </row>
    <row r="229" spans="1:7" ht="14.5">
      <c r="A229" s="27">
        <f t="shared" si="0"/>
        <v>327</v>
      </c>
      <c r="B229" s="28" t="s">
        <v>2595</v>
      </c>
      <c r="C229" s="28" t="s">
        <v>2735</v>
      </c>
      <c r="D229" s="28" t="s">
        <v>2772</v>
      </c>
      <c r="E229" s="28" t="s">
        <v>2178</v>
      </c>
      <c r="F229" s="27">
        <v>497620</v>
      </c>
      <c r="G229" s="27">
        <v>42</v>
      </c>
    </row>
    <row r="230" spans="1:7" ht="14.5">
      <c r="A230" s="27">
        <f t="shared" si="0"/>
        <v>328</v>
      </c>
      <c r="B230" s="28" t="s">
        <v>2773</v>
      </c>
      <c r="C230" s="28" t="s">
        <v>2774</v>
      </c>
      <c r="D230" s="28" t="s">
        <v>2775</v>
      </c>
      <c r="E230" s="28" t="s">
        <v>2162</v>
      </c>
      <c r="F230" s="27">
        <v>278530</v>
      </c>
      <c r="G230" s="27">
        <v>53</v>
      </c>
    </row>
    <row r="231" spans="1:7" ht="14.5">
      <c r="A231" s="27">
        <f t="shared" si="0"/>
        <v>329</v>
      </c>
      <c r="B231" s="28" t="s">
        <v>2776</v>
      </c>
      <c r="C231" s="28" t="s">
        <v>2777</v>
      </c>
      <c r="D231" s="28" t="s">
        <v>2778</v>
      </c>
      <c r="E231" s="28" t="s">
        <v>2185</v>
      </c>
      <c r="F231" s="27">
        <v>524188</v>
      </c>
      <c r="G231" s="27">
        <v>28</v>
      </c>
    </row>
    <row r="232" spans="1:7" ht="14.5">
      <c r="A232" s="27">
        <f t="shared" si="0"/>
        <v>330</v>
      </c>
      <c r="B232" s="28" t="s">
        <v>2779</v>
      </c>
      <c r="C232" s="28" t="s">
        <v>2780</v>
      </c>
      <c r="D232" s="28" t="s">
        <v>2781</v>
      </c>
      <c r="E232" s="28" t="s">
        <v>2195</v>
      </c>
      <c r="F232" s="27">
        <v>340037</v>
      </c>
      <c r="G232" s="27">
        <v>34</v>
      </c>
    </row>
    <row r="233" spans="1:7" ht="14.5">
      <c r="A233" s="27">
        <f t="shared" si="0"/>
        <v>331</v>
      </c>
      <c r="B233" s="28" t="s">
        <v>2782</v>
      </c>
      <c r="C233" s="28" t="s">
        <v>2783</v>
      </c>
      <c r="D233" s="28" t="s">
        <v>2784</v>
      </c>
      <c r="E233" s="28" t="s">
        <v>2195</v>
      </c>
      <c r="F233" s="27">
        <v>1143999</v>
      </c>
      <c r="G233" s="27">
        <v>51</v>
      </c>
    </row>
    <row r="234" spans="1:7" ht="14.5">
      <c r="A234" s="27">
        <f t="shared" si="0"/>
        <v>332</v>
      </c>
      <c r="B234" s="28" t="s">
        <v>2785</v>
      </c>
      <c r="C234" s="28" t="s">
        <v>2786</v>
      </c>
      <c r="D234" s="28" t="s">
        <v>2787</v>
      </c>
      <c r="E234" s="28" t="s">
        <v>2195</v>
      </c>
      <c r="F234" s="27">
        <v>886226</v>
      </c>
      <c r="G234" s="27">
        <v>23</v>
      </c>
    </row>
    <row r="235" spans="1:7" ht="14.5">
      <c r="A235" s="27">
        <f t="shared" si="0"/>
        <v>333</v>
      </c>
      <c r="B235" s="28" t="s">
        <v>2788</v>
      </c>
      <c r="C235" s="28" t="s">
        <v>2789</v>
      </c>
      <c r="D235" s="28" t="s">
        <v>2790</v>
      </c>
      <c r="E235" s="28" t="s">
        <v>2185</v>
      </c>
      <c r="F235" s="27">
        <v>1342976</v>
      </c>
      <c r="G235" s="27">
        <v>56</v>
      </c>
    </row>
    <row r="236" spans="1:7" ht="14.5">
      <c r="A236" s="27">
        <f t="shared" si="0"/>
        <v>334</v>
      </c>
      <c r="B236" s="28" t="s">
        <v>2547</v>
      </c>
      <c r="C236" s="28" t="s">
        <v>2791</v>
      </c>
      <c r="D236" s="28" t="s">
        <v>2792</v>
      </c>
      <c r="E236" s="28" t="s">
        <v>2195</v>
      </c>
      <c r="F236" s="27">
        <v>258061</v>
      </c>
      <c r="G236" s="27">
        <v>42</v>
      </c>
    </row>
    <row r="237" spans="1:7" ht="14.5">
      <c r="A237" s="27">
        <f t="shared" si="0"/>
        <v>335</v>
      </c>
      <c r="B237" s="28" t="s">
        <v>2748</v>
      </c>
      <c r="C237" s="28" t="s">
        <v>2793</v>
      </c>
      <c r="D237" s="28" t="s">
        <v>2794</v>
      </c>
      <c r="E237" s="28" t="s">
        <v>2195</v>
      </c>
      <c r="F237" s="27">
        <v>251107</v>
      </c>
      <c r="G237" s="27">
        <v>22</v>
      </c>
    </row>
    <row r="238" spans="1:7" ht="14.5">
      <c r="A238" s="27">
        <f t="shared" si="0"/>
        <v>336</v>
      </c>
      <c r="B238" s="28" t="s">
        <v>2795</v>
      </c>
      <c r="C238" s="28" t="s">
        <v>2796</v>
      </c>
      <c r="D238" s="28" t="s">
        <v>2797</v>
      </c>
      <c r="E238" s="28" t="s">
        <v>2195</v>
      </c>
      <c r="F238" s="27">
        <v>682001</v>
      </c>
      <c r="G238" s="27">
        <v>36</v>
      </c>
    </row>
    <row r="239" spans="1:7" ht="14.5">
      <c r="A239" s="27">
        <f t="shared" si="0"/>
        <v>337</v>
      </c>
      <c r="B239" s="28" t="s">
        <v>2798</v>
      </c>
      <c r="C239" s="28" t="s">
        <v>2799</v>
      </c>
      <c r="D239" s="28" t="s">
        <v>2800</v>
      </c>
      <c r="E239" s="28" t="s">
        <v>2162</v>
      </c>
      <c r="F239" s="27">
        <v>1055581</v>
      </c>
      <c r="G239" s="27">
        <v>47</v>
      </c>
    </row>
    <row r="240" spans="1:7" ht="14.5">
      <c r="A240" s="27">
        <f t="shared" si="0"/>
        <v>338</v>
      </c>
      <c r="B240" s="28" t="s">
        <v>2801</v>
      </c>
      <c r="C240" s="28" t="s">
        <v>2802</v>
      </c>
      <c r="D240" s="28" t="s">
        <v>2803</v>
      </c>
      <c r="E240" s="28" t="s">
        <v>2162</v>
      </c>
      <c r="F240" s="27">
        <v>563392</v>
      </c>
      <c r="G240" s="27">
        <v>39</v>
      </c>
    </row>
    <row r="241" spans="1:7" ht="14.5">
      <c r="A241" s="27">
        <f t="shared" si="0"/>
        <v>339</v>
      </c>
      <c r="B241" s="28" t="s">
        <v>2308</v>
      </c>
      <c r="C241" s="28" t="s">
        <v>2804</v>
      </c>
      <c r="D241" s="28" t="s">
        <v>2805</v>
      </c>
      <c r="E241" s="28" t="s">
        <v>2185</v>
      </c>
      <c r="F241" s="27">
        <v>329335</v>
      </c>
      <c r="G241" s="27">
        <v>31</v>
      </c>
    </row>
    <row r="242" spans="1:7" ht="14.5">
      <c r="A242" s="27">
        <f t="shared" si="0"/>
        <v>340</v>
      </c>
      <c r="B242" s="28" t="s">
        <v>2806</v>
      </c>
      <c r="C242" s="28" t="s">
        <v>2807</v>
      </c>
      <c r="D242" s="28" t="s">
        <v>2808</v>
      </c>
      <c r="E242" s="28" t="s">
        <v>2158</v>
      </c>
      <c r="F242" s="27">
        <v>408140</v>
      </c>
      <c r="G242" s="27">
        <v>37</v>
      </c>
    </row>
    <row r="243" spans="1:7" ht="14.5">
      <c r="A243" s="27">
        <f t="shared" si="0"/>
        <v>341</v>
      </c>
      <c r="B243" s="28" t="s">
        <v>2809</v>
      </c>
      <c r="C243" s="28" t="s">
        <v>2810</v>
      </c>
      <c r="D243" s="28" t="s">
        <v>2811</v>
      </c>
      <c r="E243" s="28" t="s">
        <v>2195</v>
      </c>
      <c r="F243" s="27">
        <v>200519</v>
      </c>
      <c r="G243" s="27">
        <v>58</v>
      </c>
    </row>
    <row r="244" spans="1:7" ht="14.5">
      <c r="A244" s="27">
        <f t="shared" si="0"/>
        <v>342</v>
      </c>
      <c r="B244" s="28" t="s">
        <v>2163</v>
      </c>
      <c r="C244" s="28" t="s">
        <v>2812</v>
      </c>
      <c r="D244" s="28" t="s">
        <v>2813</v>
      </c>
      <c r="E244" s="28" t="s">
        <v>2162</v>
      </c>
      <c r="F244" s="27">
        <v>1472693</v>
      </c>
      <c r="G244" s="27">
        <v>53</v>
      </c>
    </row>
    <row r="245" spans="1:7" ht="14.5">
      <c r="A245" s="27">
        <f t="shared" si="0"/>
        <v>343</v>
      </c>
      <c r="B245" s="28" t="s">
        <v>2814</v>
      </c>
      <c r="C245" s="28" t="s">
        <v>2815</v>
      </c>
      <c r="D245" s="28" t="s">
        <v>2816</v>
      </c>
      <c r="E245" s="28" t="s">
        <v>2185</v>
      </c>
      <c r="F245" s="27">
        <v>426017</v>
      </c>
      <c r="G245" s="27">
        <v>47</v>
      </c>
    </row>
    <row r="246" spans="1:7" ht="14.5">
      <c r="A246" s="27">
        <f t="shared" si="0"/>
        <v>344</v>
      </c>
      <c r="B246" s="28" t="s">
        <v>2817</v>
      </c>
      <c r="C246" s="28" t="s">
        <v>2611</v>
      </c>
      <c r="D246" s="28" t="s">
        <v>2818</v>
      </c>
      <c r="E246" s="28" t="s">
        <v>2162</v>
      </c>
      <c r="F246" s="27">
        <v>1355952</v>
      </c>
      <c r="G246" s="27">
        <v>20</v>
      </c>
    </row>
    <row r="247" spans="1:7" ht="14.5">
      <c r="A247" s="27">
        <f t="shared" si="0"/>
        <v>345</v>
      </c>
      <c r="B247" s="28" t="s">
        <v>2819</v>
      </c>
      <c r="C247" s="28" t="s">
        <v>2820</v>
      </c>
      <c r="D247" s="28" t="s">
        <v>2821</v>
      </c>
      <c r="E247" s="28" t="s">
        <v>2162</v>
      </c>
      <c r="F247" s="27">
        <v>631466</v>
      </c>
      <c r="G247" s="27">
        <v>47</v>
      </c>
    </row>
    <row r="248" spans="1:7" ht="14.5">
      <c r="A248" s="27">
        <f t="shared" si="0"/>
        <v>346</v>
      </c>
      <c r="B248" s="28" t="s">
        <v>2822</v>
      </c>
      <c r="C248" s="28" t="s">
        <v>2823</v>
      </c>
      <c r="D248" s="28" t="s">
        <v>2824</v>
      </c>
      <c r="E248" s="28" t="s">
        <v>2178</v>
      </c>
      <c r="F248" s="27">
        <v>1446393</v>
      </c>
      <c r="G248" s="27">
        <v>22</v>
      </c>
    </row>
    <row r="249" spans="1:7" ht="14.5">
      <c r="A249" s="27">
        <f t="shared" si="0"/>
        <v>347</v>
      </c>
      <c r="B249" s="28" t="s">
        <v>2825</v>
      </c>
      <c r="C249" s="28" t="s">
        <v>2826</v>
      </c>
      <c r="D249" s="28" t="s">
        <v>2827</v>
      </c>
      <c r="E249" s="28" t="s">
        <v>2162</v>
      </c>
      <c r="F249" s="27">
        <v>884250</v>
      </c>
      <c r="G249" s="27">
        <v>44</v>
      </c>
    </row>
    <row r="250" spans="1:7" ht="14.5">
      <c r="A250" s="27">
        <f t="shared" si="0"/>
        <v>348</v>
      </c>
      <c r="B250" s="28" t="s">
        <v>2828</v>
      </c>
      <c r="C250" s="28" t="s">
        <v>2829</v>
      </c>
      <c r="D250" s="28" t="s">
        <v>2830</v>
      </c>
      <c r="E250" s="28" t="s">
        <v>2195</v>
      </c>
      <c r="F250" s="27">
        <v>329338</v>
      </c>
      <c r="G250" s="27">
        <v>49</v>
      </c>
    </row>
    <row r="251" spans="1:7" ht="14.5">
      <c r="A251" s="27">
        <f t="shared" si="0"/>
        <v>349</v>
      </c>
      <c r="B251" s="28" t="s">
        <v>2831</v>
      </c>
      <c r="C251" s="28" t="s">
        <v>2832</v>
      </c>
      <c r="D251" s="28" t="s">
        <v>2833</v>
      </c>
      <c r="E251" s="28" t="s">
        <v>2162</v>
      </c>
      <c r="F251" s="27">
        <v>1207746</v>
      </c>
      <c r="G251" s="27">
        <v>33</v>
      </c>
    </row>
    <row r="252" spans="1:7" ht="14.5">
      <c r="A252" s="27">
        <f t="shared" si="0"/>
        <v>350</v>
      </c>
      <c r="B252" s="28" t="s">
        <v>2834</v>
      </c>
      <c r="C252" s="28" t="s">
        <v>2835</v>
      </c>
      <c r="D252" s="28" t="s">
        <v>2836</v>
      </c>
      <c r="E252" s="28" t="s">
        <v>2162</v>
      </c>
      <c r="F252" s="27">
        <v>475477</v>
      </c>
      <c r="G252" s="27">
        <v>48</v>
      </c>
    </row>
    <row r="253" spans="1:7" ht="14.5">
      <c r="A253" s="27">
        <f t="shared" si="0"/>
        <v>351</v>
      </c>
      <c r="B253" s="28" t="s">
        <v>2837</v>
      </c>
      <c r="C253" s="28" t="s">
        <v>2838</v>
      </c>
      <c r="D253" s="28" t="s">
        <v>2839</v>
      </c>
      <c r="E253" s="28" t="s">
        <v>2178</v>
      </c>
      <c r="F253" s="27">
        <v>414297</v>
      </c>
      <c r="G253" s="29"/>
    </row>
    <row r="254" spans="1:7" ht="14.5">
      <c r="A254" s="27">
        <f t="shared" si="0"/>
        <v>352</v>
      </c>
      <c r="B254" s="28" t="s">
        <v>2751</v>
      </c>
      <c r="C254" s="28" t="s">
        <v>2840</v>
      </c>
      <c r="D254" s="28" t="s">
        <v>2841</v>
      </c>
      <c r="E254" s="28" t="s">
        <v>2195</v>
      </c>
      <c r="F254" s="27">
        <v>552903</v>
      </c>
      <c r="G254" s="27">
        <v>40</v>
      </c>
    </row>
    <row r="255" spans="1:7" ht="14.5">
      <c r="A255" s="27">
        <f t="shared" si="0"/>
        <v>353</v>
      </c>
      <c r="B255" s="28" t="s">
        <v>2842</v>
      </c>
      <c r="C255" s="28" t="s">
        <v>2843</v>
      </c>
      <c r="D255" s="28" t="s">
        <v>2844</v>
      </c>
      <c r="E255" s="28" t="s">
        <v>2195</v>
      </c>
      <c r="F255" s="27">
        <v>1307017</v>
      </c>
      <c r="G255" s="27">
        <v>45</v>
      </c>
    </row>
    <row r="256" spans="1:7" ht="14.5">
      <c r="A256" s="27">
        <f t="shared" si="0"/>
        <v>354</v>
      </c>
      <c r="B256" s="28" t="s">
        <v>2845</v>
      </c>
      <c r="C256" s="28" t="s">
        <v>2846</v>
      </c>
      <c r="D256" s="28" t="s">
        <v>2847</v>
      </c>
      <c r="E256" s="28" t="s">
        <v>2185</v>
      </c>
      <c r="F256" s="27">
        <v>493137</v>
      </c>
      <c r="G256" s="27">
        <v>27</v>
      </c>
    </row>
    <row r="257" spans="1:7" ht="14.5">
      <c r="A257" s="27">
        <f t="shared" si="0"/>
        <v>355</v>
      </c>
      <c r="B257" s="28" t="s">
        <v>2848</v>
      </c>
      <c r="C257" s="28" t="s">
        <v>2786</v>
      </c>
      <c r="D257" s="28" t="s">
        <v>2849</v>
      </c>
      <c r="E257" s="28" t="s">
        <v>2162</v>
      </c>
      <c r="F257" s="27">
        <v>364079</v>
      </c>
      <c r="G257" s="27">
        <v>47</v>
      </c>
    </row>
    <row r="258" spans="1:7" ht="14.5">
      <c r="A258" s="27">
        <f t="shared" si="0"/>
        <v>356</v>
      </c>
      <c r="B258" s="28" t="s">
        <v>2326</v>
      </c>
      <c r="C258" s="28" t="s">
        <v>2850</v>
      </c>
      <c r="D258" s="28" t="s">
        <v>2851</v>
      </c>
      <c r="E258" s="28" t="s">
        <v>2195</v>
      </c>
      <c r="F258" s="27">
        <v>1106723</v>
      </c>
      <c r="G258" s="27">
        <v>35</v>
      </c>
    </row>
    <row r="259" spans="1:7" ht="14.5">
      <c r="A259" s="27">
        <f t="shared" ref="A259:A513" si="1">A258+1</f>
        <v>357</v>
      </c>
      <c r="B259" s="28" t="s">
        <v>2474</v>
      </c>
      <c r="C259" s="28" t="s">
        <v>2852</v>
      </c>
      <c r="D259" s="28" t="s">
        <v>2853</v>
      </c>
      <c r="E259" s="28" t="s">
        <v>2158</v>
      </c>
      <c r="F259" s="27">
        <v>1306006</v>
      </c>
      <c r="G259" s="27">
        <v>28</v>
      </c>
    </row>
    <row r="260" spans="1:7" ht="14.5">
      <c r="A260" s="27">
        <f t="shared" si="1"/>
        <v>358</v>
      </c>
      <c r="B260" s="28" t="s">
        <v>2225</v>
      </c>
      <c r="C260" s="28" t="s">
        <v>2235</v>
      </c>
      <c r="D260" s="28" t="s">
        <v>2854</v>
      </c>
      <c r="E260" s="28" t="s">
        <v>2162</v>
      </c>
      <c r="F260" s="27">
        <v>571353</v>
      </c>
      <c r="G260" s="27">
        <v>48</v>
      </c>
    </row>
    <row r="261" spans="1:7" ht="14.5">
      <c r="A261" s="27">
        <f t="shared" si="1"/>
        <v>359</v>
      </c>
      <c r="B261" s="28" t="s">
        <v>2855</v>
      </c>
      <c r="C261" s="28" t="s">
        <v>2856</v>
      </c>
      <c r="D261" s="28" t="s">
        <v>2857</v>
      </c>
      <c r="E261" s="28" t="s">
        <v>2158</v>
      </c>
      <c r="F261" s="27">
        <v>862531</v>
      </c>
      <c r="G261" s="27">
        <v>24</v>
      </c>
    </row>
    <row r="262" spans="1:7" ht="14.5">
      <c r="A262" s="27">
        <f t="shared" si="1"/>
        <v>360</v>
      </c>
      <c r="B262" s="28" t="s">
        <v>2858</v>
      </c>
      <c r="C262" s="28" t="s">
        <v>2859</v>
      </c>
      <c r="D262" s="28" t="s">
        <v>2860</v>
      </c>
      <c r="E262" s="28" t="s">
        <v>2195</v>
      </c>
      <c r="F262" s="27">
        <v>823128</v>
      </c>
      <c r="G262" s="27">
        <v>27</v>
      </c>
    </row>
    <row r="263" spans="1:7" ht="14.5">
      <c r="A263" s="27">
        <f t="shared" si="1"/>
        <v>361</v>
      </c>
      <c r="B263" s="28" t="s">
        <v>2538</v>
      </c>
      <c r="C263" s="28" t="s">
        <v>2286</v>
      </c>
      <c r="D263" s="28" t="s">
        <v>2861</v>
      </c>
      <c r="E263" s="28" t="s">
        <v>2195</v>
      </c>
      <c r="F263" s="27">
        <v>1108615</v>
      </c>
      <c r="G263" s="27">
        <v>45</v>
      </c>
    </row>
    <row r="264" spans="1:7" ht="14.5">
      <c r="A264" s="27">
        <f t="shared" si="1"/>
        <v>362</v>
      </c>
      <c r="B264" s="28" t="s">
        <v>2657</v>
      </c>
      <c r="C264" s="28" t="s">
        <v>2862</v>
      </c>
      <c r="D264" s="28" t="s">
        <v>2863</v>
      </c>
      <c r="E264" s="28" t="s">
        <v>2162</v>
      </c>
      <c r="F264" s="27">
        <v>457499</v>
      </c>
      <c r="G264" s="27">
        <v>25</v>
      </c>
    </row>
    <row r="265" spans="1:7" ht="14.5">
      <c r="A265" s="27">
        <f t="shared" si="1"/>
        <v>363</v>
      </c>
      <c r="B265" s="28" t="s">
        <v>2259</v>
      </c>
      <c r="C265" s="28" t="s">
        <v>2864</v>
      </c>
      <c r="D265" s="28" t="s">
        <v>2865</v>
      </c>
      <c r="E265" s="28" t="s">
        <v>2178</v>
      </c>
      <c r="F265" s="27">
        <v>991343</v>
      </c>
      <c r="G265" s="27">
        <v>22</v>
      </c>
    </row>
    <row r="266" spans="1:7" ht="14.5">
      <c r="A266" s="27">
        <f t="shared" si="1"/>
        <v>364</v>
      </c>
      <c r="B266" s="28" t="s">
        <v>2159</v>
      </c>
      <c r="C266" s="28" t="s">
        <v>2866</v>
      </c>
      <c r="D266" s="28" t="s">
        <v>2867</v>
      </c>
      <c r="E266" s="28" t="s">
        <v>2195</v>
      </c>
      <c r="F266" s="27">
        <v>575891</v>
      </c>
      <c r="G266" s="27">
        <v>50</v>
      </c>
    </row>
    <row r="267" spans="1:7" ht="14.5">
      <c r="A267" s="27">
        <f t="shared" si="1"/>
        <v>365</v>
      </c>
      <c r="B267" s="28" t="s">
        <v>2868</v>
      </c>
      <c r="C267" s="28" t="s">
        <v>2590</v>
      </c>
      <c r="D267" s="28" t="s">
        <v>2869</v>
      </c>
      <c r="E267" s="28" t="s">
        <v>2185</v>
      </c>
      <c r="F267" s="27">
        <v>1495276</v>
      </c>
      <c r="G267" s="27">
        <v>58</v>
      </c>
    </row>
    <row r="268" spans="1:7" ht="14.5">
      <c r="A268" s="27">
        <f t="shared" si="1"/>
        <v>366</v>
      </c>
      <c r="B268" s="28" t="s">
        <v>2870</v>
      </c>
      <c r="C268" s="29"/>
      <c r="D268" s="28" t="s">
        <v>2871</v>
      </c>
      <c r="E268" s="29"/>
      <c r="F268" s="27">
        <v>1014778</v>
      </c>
      <c r="G268" s="27">
        <v>42</v>
      </c>
    </row>
    <row r="269" spans="1:7" ht="14.5">
      <c r="A269" s="27">
        <f t="shared" si="1"/>
        <v>367</v>
      </c>
      <c r="B269" s="28" t="s">
        <v>2872</v>
      </c>
      <c r="C269" s="28" t="s">
        <v>2873</v>
      </c>
      <c r="D269" s="28" t="s">
        <v>2874</v>
      </c>
      <c r="E269" s="28" t="s">
        <v>2185</v>
      </c>
      <c r="F269" s="27">
        <v>697293</v>
      </c>
      <c r="G269" s="27">
        <v>58</v>
      </c>
    </row>
    <row r="270" spans="1:7" ht="14.5">
      <c r="A270" s="27">
        <f t="shared" si="1"/>
        <v>368</v>
      </c>
      <c r="B270" s="28" t="s">
        <v>2875</v>
      </c>
      <c r="C270" s="28" t="s">
        <v>2876</v>
      </c>
      <c r="D270" s="28" t="s">
        <v>2877</v>
      </c>
      <c r="E270" s="28" t="s">
        <v>2158</v>
      </c>
      <c r="F270" s="27">
        <v>1288549</v>
      </c>
      <c r="G270" s="27">
        <v>46</v>
      </c>
    </row>
    <row r="271" spans="1:7" ht="14.5">
      <c r="A271" s="27">
        <f t="shared" si="1"/>
        <v>369</v>
      </c>
      <c r="B271" s="28" t="s">
        <v>2806</v>
      </c>
      <c r="C271" s="28" t="s">
        <v>2297</v>
      </c>
      <c r="D271" s="28" t="s">
        <v>2878</v>
      </c>
      <c r="E271" s="28" t="s">
        <v>2158</v>
      </c>
      <c r="F271" s="27">
        <v>423998</v>
      </c>
      <c r="G271" s="27">
        <v>42</v>
      </c>
    </row>
    <row r="272" spans="1:7" ht="14.5">
      <c r="A272" s="27">
        <f t="shared" si="1"/>
        <v>370</v>
      </c>
      <c r="B272" s="28" t="s">
        <v>2879</v>
      </c>
      <c r="C272" s="28" t="s">
        <v>2880</v>
      </c>
      <c r="D272" s="28" t="s">
        <v>2881</v>
      </c>
      <c r="E272" s="28" t="s">
        <v>2158</v>
      </c>
      <c r="F272" s="27">
        <v>598776</v>
      </c>
      <c r="G272" s="27">
        <v>49</v>
      </c>
    </row>
    <row r="273" spans="1:7" ht="14.5">
      <c r="A273" s="27">
        <f t="shared" si="1"/>
        <v>371</v>
      </c>
      <c r="B273" s="28" t="s">
        <v>2603</v>
      </c>
      <c r="C273" s="28" t="s">
        <v>2882</v>
      </c>
      <c r="D273" s="28" t="s">
        <v>2883</v>
      </c>
      <c r="E273" s="28" t="s">
        <v>2158</v>
      </c>
      <c r="F273" s="27">
        <v>427083</v>
      </c>
      <c r="G273" s="27">
        <v>47</v>
      </c>
    </row>
    <row r="274" spans="1:7" ht="14.5">
      <c r="A274" s="27">
        <f t="shared" si="1"/>
        <v>372</v>
      </c>
      <c r="B274" s="28" t="s">
        <v>2670</v>
      </c>
      <c r="C274" s="28" t="s">
        <v>2884</v>
      </c>
      <c r="D274" s="28" t="s">
        <v>2885</v>
      </c>
      <c r="E274" s="28" t="s">
        <v>2185</v>
      </c>
      <c r="F274" s="27">
        <v>372272</v>
      </c>
      <c r="G274" s="27">
        <v>25</v>
      </c>
    </row>
    <row r="275" spans="1:7" ht="14.5">
      <c r="A275" s="27">
        <f t="shared" si="1"/>
        <v>373</v>
      </c>
      <c r="B275" s="28" t="s">
        <v>2210</v>
      </c>
      <c r="C275" s="28" t="s">
        <v>2886</v>
      </c>
      <c r="D275" s="28" t="s">
        <v>2887</v>
      </c>
      <c r="E275" s="28" t="s">
        <v>2162</v>
      </c>
      <c r="F275" s="27">
        <v>106414</v>
      </c>
      <c r="G275" s="27">
        <v>46</v>
      </c>
    </row>
    <row r="276" spans="1:7" ht="14.5">
      <c r="A276" s="27">
        <f t="shared" si="1"/>
        <v>374</v>
      </c>
      <c r="B276" s="28" t="s">
        <v>2888</v>
      </c>
      <c r="C276" s="28" t="s">
        <v>2889</v>
      </c>
      <c r="D276" s="28" t="s">
        <v>2890</v>
      </c>
      <c r="E276" s="28" t="s">
        <v>2185</v>
      </c>
      <c r="F276" s="27">
        <v>200355</v>
      </c>
      <c r="G276" s="27">
        <v>31</v>
      </c>
    </row>
    <row r="277" spans="1:7" ht="14.5">
      <c r="A277" s="27">
        <f t="shared" si="1"/>
        <v>375</v>
      </c>
      <c r="B277" s="28" t="s">
        <v>2891</v>
      </c>
      <c r="C277" s="28" t="s">
        <v>2892</v>
      </c>
      <c r="D277" s="28" t="s">
        <v>2893</v>
      </c>
      <c r="E277" s="28" t="s">
        <v>2195</v>
      </c>
      <c r="F277" s="27">
        <v>110910</v>
      </c>
      <c r="G277" s="27">
        <v>52</v>
      </c>
    </row>
    <row r="278" spans="1:7" ht="14.5">
      <c r="A278" s="27">
        <f t="shared" si="1"/>
        <v>376</v>
      </c>
      <c r="B278" s="28" t="s">
        <v>2894</v>
      </c>
      <c r="C278" s="28" t="s">
        <v>2414</v>
      </c>
      <c r="D278" s="28" t="s">
        <v>2895</v>
      </c>
      <c r="E278" s="28" t="s">
        <v>2185</v>
      </c>
      <c r="F278" s="27">
        <v>1062051</v>
      </c>
      <c r="G278" s="27">
        <v>50</v>
      </c>
    </row>
    <row r="279" spans="1:7" ht="14.5">
      <c r="A279" s="27">
        <f t="shared" si="1"/>
        <v>377</v>
      </c>
      <c r="B279" s="28" t="s">
        <v>2896</v>
      </c>
      <c r="C279" s="28" t="s">
        <v>2897</v>
      </c>
      <c r="D279" s="28" t="s">
        <v>2898</v>
      </c>
      <c r="E279" s="28" t="s">
        <v>2158</v>
      </c>
      <c r="F279" s="27">
        <v>518327</v>
      </c>
      <c r="G279" s="27">
        <v>48</v>
      </c>
    </row>
    <row r="280" spans="1:7" ht="14.5">
      <c r="A280" s="27">
        <f t="shared" si="1"/>
        <v>378</v>
      </c>
      <c r="B280" s="28" t="s">
        <v>2899</v>
      </c>
      <c r="C280" s="28" t="s">
        <v>2900</v>
      </c>
      <c r="D280" s="28" t="s">
        <v>2901</v>
      </c>
      <c r="E280" s="28" t="s">
        <v>2178</v>
      </c>
      <c r="F280" s="27">
        <v>526620</v>
      </c>
      <c r="G280" s="27">
        <v>19</v>
      </c>
    </row>
    <row r="281" spans="1:7" ht="14.5">
      <c r="A281" s="27">
        <f t="shared" si="1"/>
        <v>379</v>
      </c>
      <c r="B281" s="28" t="s">
        <v>2902</v>
      </c>
      <c r="C281" s="28" t="s">
        <v>2903</v>
      </c>
      <c r="D281" s="28" t="s">
        <v>2904</v>
      </c>
      <c r="E281" s="28" t="s">
        <v>2195</v>
      </c>
      <c r="F281" s="27">
        <v>162889</v>
      </c>
      <c r="G281" s="27">
        <v>56</v>
      </c>
    </row>
    <row r="282" spans="1:7" ht="14.5">
      <c r="A282" s="27">
        <f t="shared" si="1"/>
        <v>380</v>
      </c>
      <c r="B282" s="28" t="s">
        <v>2905</v>
      </c>
      <c r="C282" s="28" t="s">
        <v>2906</v>
      </c>
      <c r="D282" s="28" t="s">
        <v>2907</v>
      </c>
      <c r="E282" s="28" t="s">
        <v>2185</v>
      </c>
      <c r="F282" s="27">
        <v>252284</v>
      </c>
      <c r="G282" s="27">
        <v>51</v>
      </c>
    </row>
    <row r="283" spans="1:7" ht="14.5">
      <c r="A283" s="27">
        <f t="shared" si="1"/>
        <v>381</v>
      </c>
      <c r="B283" s="28" t="s">
        <v>2186</v>
      </c>
      <c r="C283" s="28" t="s">
        <v>2908</v>
      </c>
      <c r="D283" s="28" t="s">
        <v>2909</v>
      </c>
      <c r="E283" s="28" t="s">
        <v>2195</v>
      </c>
      <c r="F283" s="27">
        <v>1384534</v>
      </c>
      <c r="G283" s="27">
        <v>53</v>
      </c>
    </row>
    <row r="284" spans="1:7" ht="14.5">
      <c r="A284" s="27">
        <f t="shared" si="1"/>
        <v>382</v>
      </c>
      <c r="B284" s="28" t="s">
        <v>2910</v>
      </c>
      <c r="C284" s="28" t="s">
        <v>2911</v>
      </c>
      <c r="D284" s="28" t="s">
        <v>2912</v>
      </c>
      <c r="E284" s="28" t="s">
        <v>2195</v>
      </c>
      <c r="F284" s="27">
        <v>1297435</v>
      </c>
      <c r="G284" s="27">
        <v>51</v>
      </c>
    </row>
    <row r="285" spans="1:7" ht="14.5">
      <c r="A285" s="27">
        <f t="shared" si="1"/>
        <v>383</v>
      </c>
      <c r="B285" s="28" t="s">
        <v>2228</v>
      </c>
      <c r="C285" s="28" t="s">
        <v>2913</v>
      </c>
      <c r="D285" s="28" t="s">
        <v>2914</v>
      </c>
      <c r="E285" s="28" t="s">
        <v>2195</v>
      </c>
      <c r="F285" s="27">
        <v>366252</v>
      </c>
      <c r="G285" s="27">
        <v>52</v>
      </c>
    </row>
    <row r="286" spans="1:7" ht="14.5">
      <c r="A286" s="27">
        <f t="shared" si="1"/>
        <v>384</v>
      </c>
      <c r="B286" s="28" t="s">
        <v>2773</v>
      </c>
      <c r="C286" s="28" t="s">
        <v>2915</v>
      </c>
      <c r="D286" s="28" t="s">
        <v>2916</v>
      </c>
      <c r="E286" s="28" t="s">
        <v>2195</v>
      </c>
      <c r="F286" s="27">
        <v>137723</v>
      </c>
      <c r="G286" s="27">
        <v>31</v>
      </c>
    </row>
    <row r="287" spans="1:7" ht="14.5">
      <c r="A287" s="27">
        <f t="shared" si="1"/>
        <v>385</v>
      </c>
      <c r="B287" s="28" t="s">
        <v>2387</v>
      </c>
      <c r="C287" s="28" t="s">
        <v>2917</v>
      </c>
      <c r="D287" s="28" t="s">
        <v>2918</v>
      </c>
      <c r="E287" s="28" t="s">
        <v>2178</v>
      </c>
      <c r="F287" s="27">
        <v>320055</v>
      </c>
      <c r="G287" s="27">
        <v>34</v>
      </c>
    </row>
    <row r="288" spans="1:7" ht="14.5">
      <c r="A288" s="27">
        <f t="shared" si="1"/>
        <v>386</v>
      </c>
      <c r="B288" s="28" t="s">
        <v>2902</v>
      </c>
      <c r="C288" s="28" t="s">
        <v>2620</v>
      </c>
      <c r="D288" s="28" t="s">
        <v>2919</v>
      </c>
      <c r="E288" s="28" t="s">
        <v>2178</v>
      </c>
      <c r="F288" s="27">
        <v>510887</v>
      </c>
      <c r="G288" s="27">
        <v>43</v>
      </c>
    </row>
    <row r="289" spans="1:7" ht="14.5">
      <c r="A289" s="27">
        <f t="shared" si="1"/>
        <v>387</v>
      </c>
      <c r="B289" s="28" t="s">
        <v>2920</v>
      </c>
      <c r="C289" s="28" t="s">
        <v>2921</v>
      </c>
      <c r="D289" s="28" t="s">
        <v>2922</v>
      </c>
      <c r="E289" s="28" t="s">
        <v>2158</v>
      </c>
      <c r="F289" s="27">
        <v>806649</v>
      </c>
      <c r="G289" s="27">
        <v>29</v>
      </c>
    </row>
    <row r="290" spans="1:7" ht="14.5">
      <c r="A290" s="27">
        <f t="shared" si="1"/>
        <v>388</v>
      </c>
      <c r="B290" s="28" t="s">
        <v>2923</v>
      </c>
      <c r="C290" s="28" t="s">
        <v>2394</v>
      </c>
      <c r="D290" s="28" t="s">
        <v>2924</v>
      </c>
      <c r="E290" s="28" t="s">
        <v>2162</v>
      </c>
      <c r="F290" s="27">
        <v>1309951</v>
      </c>
      <c r="G290" s="27">
        <v>27</v>
      </c>
    </row>
    <row r="291" spans="1:7" ht="14.5">
      <c r="A291" s="27">
        <f t="shared" si="1"/>
        <v>389</v>
      </c>
      <c r="B291" s="28" t="s">
        <v>2925</v>
      </c>
      <c r="C291" s="28" t="s">
        <v>2926</v>
      </c>
      <c r="D291" s="28" t="s">
        <v>2927</v>
      </c>
      <c r="E291" s="28" t="s">
        <v>2162</v>
      </c>
      <c r="F291" s="27">
        <v>832648</v>
      </c>
      <c r="G291" s="27">
        <v>22</v>
      </c>
    </row>
    <row r="292" spans="1:7" ht="14.5">
      <c r="A292" s="27">
        <f t="shared" si="1"/>
        <v>390</v>
      </c>
      <c r="B292" s="28" t="s">
        <v>2928</v>
      </c>
      <c r="C292" s="28" t="s">
        <v>2929</v>
      </c>
      <c r="D292" s="28" t="s">
        <v>2930</v>
      </c>
      <c r="E292" s="28" t="s">
        <v>2158</v>
      </c>
      <c r="F292" s="27">
        <v>356166</v>
      </c>
      <c r="G292" s="27">
        <v>39</v>
      </c>
    </row>
    <row r="293" spans="1:7" ht="14.5">
      <c r="A293" s="27">
        <f t="shared" si="1"/>
        <v>391</v>
      </c>
      <c r="B293" s="28" t="s">
        <v>2931</v>
      </c>
      <c r="C293" s="28" t="s">
        <v>2932</v>
      </c>
      <c r="D293" s="28" t="s">
        <v>2933</v>
      </c>
      <c r="E293" s="28" t="s">
        <v>2158</v>
      </c>
      <c r="F293" s="27">
        <v>468450</v>
      </c>
      <c r="G293" s="27">
        <v>46</v>
      </c>
    </row>
    <row r="294" spans="1:7" ht="14.5">
      <c r="A294" s="27">
        <f t="shared" si="1"/>
        <v>392</v>
      </c>
      <c r="B294" s="28" t="s">
        <v>2934</v>
      </c>
      <c r="C294" s="28" t="s">
        <v>2935</v>
      </c>
      <c r="D294" s="28" t="s">
        <v>2936</v>
      </c>
      <c r="E294" s="28" t="s">
        <v>2162</v>
      </c>
      <c r="F294" s="27">
        <v>758370</v>
      </c>
      <c r="G294" s="27">
        <v>31</v>
      </c>
    </row>
    <row r="295" spans="1:7" ht="14.5">
      <c r="A295" s="27">
        <f t="shared" si="1"/>
        <v>393</v>
      </c>
      <c r="B295" s="28" t="s">
        <v>2937</v>
      </c>
      <c r="C295" s="28" t="s">
        <v>2938</v>
      </c>
      <c r="D295" s="28" t="s">
        <v>2939</v>
      </c>
      <c r="E295" s="28" t="s">
        <v>2162</v>
      </c>
      <c r="F295" s="27">
        <v>202702</v>
      </c>
      <c r="G295" s="27">
        <v>31</v>
      </c>
    </row>
    <row r="296" spans="1:7" ht="14.5">
      <c r="A296" s="27">
        <f t="shared" si="1"/>
        <v>394</v>
      </c>
      <c r="B296" s="28" t="s">
        <v>2848</v>
      </c>
      <c r="C296" s="28" t="s">
        <v>2940</v>
      </c>
      <c r="D296" s="28" t="s">
        <v>2941</v>
      </c>
      <c r="E296" s="28" t="s">
        <v>2158</v>
      </c>
      <c r="F296" s="27">
        <v>1279646</v>
      </c>
      <c r="G296" s="27">
        <v>46</v>
      </c>
    </row>
    <row r="297" spans="1:7" ht="14.5">
      <c r="A297" s="27">
        <f t="shared" si="1"/>
        <v>395</v>
      </c>
      <c r="B297" s="28" t="s">
        <v>2199</v>
      </c>
      <c r="C297" s="28" t="s">
        <v>2942</v>
      </c>
      <c r="D297" s="28" t="s">
        <v>2943</v>
      </c>
      <c r="E297" s="28" t="s">
        <v>2195</v>
      </c>
      <c r="F297" s="27">
        <v>366929</v>
      </c>
      <c r="G297" s="27">
        <v>50</v>
      </c>
    </row>
    <row r="298" spans="1:7" ht="14.5">
      <c r="A298" s="27">
        <f t="shared" si="1"/>
        <v>396</v>
      </c>
      <c r="B298" s="28" t="s">
        <v>2314</v>
      </c>
      <c r="C298" s="28" t="s">
        <v>2944</v>
      </c>
      <c r="D298" s="28" t="s">
        <v>2945</v>
      </c>
      <c r="E298" s="28" t="s">
        <v>2178</v>
      </c>
      <c r="F298" s="27">
        <v>243359</v>
      </c>
      <c r="G298" s="27">
        <v>41</v>
      </c>
    </row>
    <row r="299" spans="1:7" ht="14.5">
      <c r="A299" s="27">
        <f t="shared" si="1"/>
        <v>397</v>
      </c>
      <c r="B299" s="28" t="s">
        <v>2776</v>
      </c>
      <c r="C299" s="28" t="s">
        <v>2946</v>
      </c>
      <c r="D299" s="28" t="s">
        <v>2947</v>
      </c>
      <c r="E299" s="28" t="s">
        <v>2195</v>
      </c>
      <c r="F299" s="27">
        <v>262210</v>
      </c>
      <c r="G299" s="27">
        <v>23</v>
      </c>
    </row>
    <row r="300" spans="1:7" ht="14.5">
      <c r="A300" s="27">
        <f t="shared" si="1"/>
        <v>398</v>
      </c>
      <c r="B300" s="28" t="s">
        <v>2948</v>
      </c>
      <c r="C300" s="28" t="s">
        <v>2780</v>
      </c>
      <c r="D300" s="28" t="s">
        <v>2949</v>
      </c>
      <c r="E300" s="28" t="s">
        <v>2185</v>
      </c>
      <c r="F300" s="27">
        <v>521260</v>
      </c>
      <c r="G300" s="27">
        <v>55</v>
      </c>
    </row>
    <row r="301" spans="1:7" ht="14.5">
      <c r="A301" s="27">
        <f t="shared" si="1"/>
        <v>399</v>
      </c>
      <c r="B301" s="28" t="s">
        <v>2950</v>
      </c>
      <c r="C301" s="28" t="s">
        <v>2951</v>
      </c>
      <c r="D301" s="28" t="s">
        <v>2952</v>
      </c>
      <c r="E301" s="28" t="s">
        <v>2195</v>
      </c>
      <c r="F301" s="27">
        <v>529880</v>
      </c>
      <c r="G301" s="27">
        <v>50</v>
      </c>
    </row>
    <row r="302" spans="1:7" ht="14.5">
      <c r="A302" s="27">
        <f t="shared" si="1"/>
        <v>400</v>
      </c>
      <c r="B302" s="28" t="s">
        <v>2953</v>
      </c>
      <c r="C302" s="28" t="s">
        <v>2954</v>
      </c>
      <c r="D302" s="28" t="s">
        <v>2955</v>
      </c>
      <c r="E302" s="28" t="s">
        <v>2185</v>
      </c>
      <c r="F302" s="27">
        <v>1273783</v>
      </c>
      <c r="G302" s="27">
        <v>29</v>
      </c>
    </row>
    <row r="303" spans="1:7" ht="14.5">
      <c r="A303" s="27">
        <f t="shared" si="1"/>
        <v>401</v>
      </c>
      <c r="B303" s="28" t="s">
        <v>2956</v>
      </c>
      <c r="C303" s="29"/>
      <c r="D303" s="28" t="s">
        <v>2957</v>
      </c>
      <c r="E303" s="29"/>
      <c r="F303" s="27">
        <v>589304</v>
      </c>
      <c r="G303" s="27">
        <v>36</v>
      </c>
    </row>
    <row r="304" spans="1:7" ht="14.5">
      <c r="A304" s="27">
        <f t="shared" si="1"/>
        <v>402</v>
      </c>
      <c r="B304" s="28" t="s">
        <v>2681</v>
      </c>
      <c r="C304" s="28" t="s">
        <v>2536</v>
      </c>
      <c r="D304" s="28" t="s">
        <v>2958</v>
      </c>
      <c r="E304" s="28" t="s">
        <v>2162</v>
      </c>
      <c r="F304" s="27">
        <v>595916</v>
      </c>
      <c r="G304" s="27">
        <v>51</v>
      </c>
    </row>
    <row r="305" spans="1:7" ht="14.5">
      <c r="A305" s="27">
        <f t="shared" si="1"/>
        <v>403</v>
      </c>
      <c r="B305" s="28" t="s">
        <v>2959</v>
      </c>
      <c r="C305" s="28" t="s">
        <v>2960</v>
      </c>
      <c r="D305" s="28" t="s">
        <v>2961</v>
      </c>
      <c r="E305" s="28" t="s">
        <v>2178</v>
      </c>
      <c r="F305" s="27">
        <v>247921</v>
      </c>
      <c r="G305" s="27">
        <v>24</v>
      </c>
    </row>
    <row r="306" spans="1:7" ht="14.5">
      <c r="A306" s="27">
        <f t="shared" si="1"/>
        <v>404</v>
      </c>
      <c r="B306" s="28" t="s">
        <v>2962</v>
      </c>
      <c r="C306" s="28" t="s">
        <v>2954</v>
      </c>
      <c r="D306" s="28" t="s">
        <v>2963</v>
      </c>
      <c r="E306" s="28" t="s">
        <v>2195</v>
      </c>
      <c r="F306" s="27">
        <v>482846</v>
      </c>
      <c r="G306" s="27">
        <v>53</v>
      </c>
    </row>
    <row r="307" spans="1:7" ht="14.5">
      <c r="A307" s="27">
        <f t="shared" si="1"/>
        <v>405</v>
      </c>
      <c r="B307" s="28" t="s">
        <v>2179</v>
      </c>
      <c r="C307" s="28" t="s">
        <v>2964</v>
      </c>
      <c r="D307" s="28" t="s">
        <v>2965</v>
      </c>
      <c r="E307" s="28" t="s">
        <v>2185</v>
      </c>
      <c r="F307" s="27">
        <v>581577</v>
      </c>
      <c r="G307" s="27">
        <v>40</v>
      </c>
    </row>
    <row r="308" spans="1:7" ht="14.5">
      <c r="A308" s="27">
        <f t="shared" si="1"/>
        <v>406</v>
      </c>
      <c r="B308" s="28" t="s">
        <v>2966</v>
      </c>
      <c r="C308" s="28" t="s">
        <v>2967</v>
      </c>
      <c r="D308" s="28" t="s">
        <v>2968</v>
      </c>
      <c r="E308" s="28" t="s">
        <v>2185</v>
      </c>
      <c r="F308" s="27">
        <v>259837</v>
      </c>
      <c r="G308" s="27">
        <v>52</v>
      </c>
    </row>
    <row r="309" spans="1:7" ht="14.5">
      <c r="A309" s="27">
        <f t="shared" si="1"/>
        <v>407</v>
      </c>
      <c r="B309" s="28" t="s">
        <v>2969</v>
      </c>
      <c r="C309" s="28" t="s">
        <v>2908</v>
      </c>
      <c r="D309" s="28" t="s">
        <v>2970</v>
      </c>
      <c r="E309" s="28" t="s">
        <v>2178</v>
      </c>
      <c r="F309" s="27">
        <v>1044373</v>
      </c>
      <c r="G309" s="27">
        <v>58</v>
      </c>
    </row>
    <row r="310" spans="1:7" ht="14.5">
      <c r="A310" s="27">
        <f t="shared" si="1"/>
        <v>408</v>
      </c>
      <c r="B310" s="28" t="s">
        <v>2971</v>
      </c>
      <c r="C310" s="28" t="s">
        <v>2197</v>
      </c>
      <c r="D310" s="28" t="s">
        <v>2972</v>
      </c>
      <c r="E310" s="28" t="s">
        <v>2195</v>
      </c>
      <c r="F310" s="27">
        <v>1113269</v>
      </c>
      <c r="G310" s="27">
        <v>45</v>
      </c>
    </row>
    <row r="311" spans="1:7" ht="14.5">
      <c r="A311" s="27">
        <f t="shared" si="1"/>
        <v>409</v>
      </c>
      <c r="B311" s="28" t="s">
        <v>2973</v>
      </c>
      <c r="C311" s="28" t="s">
        <v>2974</v>
      </c>
      <c r="D311" s="28" t="s">
        <v>2975</v>
      </c>
      <c r="E311" s="28" t="s">
        <v>2185</v>
      </c>
      <c r="F311" s="27">
        <v>709881</v>
      </c>
      <c r="G311" s="27">
        <v>33</v>
      </c>
    </row>
    <row r="312" spans="1:7" ht="14.5">
      <c r="A312" s="27">
        <f t="shared" si="1"/>
        <v>410</v>
      </c>
      <c r="B312" s="28" t="s">
        <v>2976</v>
      </c>
      <c r="C312" s="28" t="s">
        <v>2864</v>
      </c>
      <c r="D312" s="28" t="s">
        <v>2977</v>
      </c>
      <c r="E312" s="28" t="s">
        <v>2195</v>
      </c>
      <c r="F312" s="27">
        <v>549393</v>
      </c>
      <c r="G312" s="27">
        <v>29</v>
      </c>
    </row>
    <row r="313" spans="1:7" ht="14.5">
      <c r="A313" s="27">
        <f t="shared" si="1"/>
        <v>411</v>
      </c>
      <c r="B313" s="28" t="s">
        <v>2978</v>
      </c>
      <c r="C313" s="28" t="s">
        <v>2979</v>
      </c>
      <c r="D313" s="28" t="s">
        <v>2980</v>
      </c>
      <c r="E313" s="28" t="s">
        <v>2162</v>
      </c>
      <c r="F313" s="27">
        <v>1278887</v>
      </c>
      <c r="G313" s="27">
        <v>35</v>
      </c>
    </row>
    <row r="314" spans="1:7" ht="14.5">
      <c r="A314" s="27">
        <f t="shared" si="1"/>
        <v>412</v>
      </c>
      <c r="B314" s="28" t="s">
        <v>2981</v>
      </c>
      <c r="C314" s="28" t="s">
        <v>2420</v>
      </c>
      <c r="D314" s="28" t="s">
        <v>2982</v>
      </c>
      <c r="E314" s="28" t="s">
        <v>2185</v>
      </c>
      <c r="F314" s="27">
        <v>1399689</v>
      </c>
      <c r="G314" s="27">
        <v>19</v>
      </c>
    </row>
    <row r="315" spans="1:7" ht="14.5">
      <c r="A315" s="27">
        <f t="shared" si="1"/>
        <v>413</v>
      </c>
      <c r="B315" s="28" t="s">
        <v>2983</v>
      </c>
      <c r="C315" s="28" t="s">
        <v>2466</v>
      </c>
      <c r="D315" s="28" t="s">
        <v>2984</v>
      </c>
      <c r="E315" s="28" t="s">
        <v>2185</v>
      </c>
      <c r="F315" s="27">
        <v>1060233</v>
      </c>
      <c r="G315" s="27">
        <v>39</v>
      </c>
    </row>
    <row r="316" spans="1:7" ht="14.5">
      <c r="A316" s="27">
        <f t="shared" si="1"/>
        <v>414</v>
      </c>
      <c r="B316" s="28" t="s">
        <v>2985</v>
      </c>
      <c r="C316" s="28" t="s">
        <v>2986</v>
      </c>
      <c r="D316" s="28" t="s">
        <v>2987</v>
      </c>
      <c r="E316" s="28" t="s">
        <v>2195</v>
      </c>
      <c r="F316" s="27">
        <v>625045</v>
      </c>
      <c r="G316" s="27">
        <v>38</v>
      </c>
    </row>
    <row r="317" spans="1:7" ht="14.5">
      <c r="A317" s="27">
        <f t="shared" si="1"/>
        <v>415</v>
      </c>
      <c r="B317" s="28" t="s">
        <v>2282</v>
      </c>
      <c r="C317" s="28" t="s">
        <v>2988</v>
      </c>
      <c r="D317" s="28" t="s">
        <v>2989</v>
      </c>
      <c r="E317" s="28" t="s">
        <v>2158</v>
      </c>
      <c r="F317" s="27">
        <v>209792</v>
      </c>
      <c r="G317" s="27">
        <v>56</v>
      </c>
    </row>
    <row r="318" spans="1:7" ht="14.5">
      <c r="A318" s="27">
        <f t="shared" si="1"/>
        <v>416</v>
      </c>
      <c r="B318" s="28" t="s">
        <v>2990</v>
      </c>
      <c r="C318" s="28" t="s">
        <v>2991</v>
      </c>
      <c r="D318" s="28" t="s">
        <v>2992</v>
      </c>
      <c r="E318" s="28" t="s">
        <v>2158</v>
      </c>
      <c r="F318" s="27">
        <v>1193451</v>
      </c>
      <c r="G318" s="27">
        <v>48</v>
      </c>
    </row>
    <row r="319" spans="1:7" ht="14.5">
      <c r="A319" s="27">
        <f t="shared" si="1"/>
        <v>417</v>
      </c>
      <c r="B319" s="28" t="s">
        <v>2993</v>
      </c>
      <c r="C319" s="28" t="s">
        <v>2994</v>
      </c>
      <c r="D319" s="28" t="s">
        <v>2995</v>
      </c>
      <c r="E319" s="28" t="s">
        <v>2185</v>
      </c>
      <c r="F319" s="27">
        <v>1426441</v>
      </c>
      <c r="G319" s="27">
        <v>46</v>
      </c>
    </row>
    <row r="320" spans="1:7" ht="14.5">
      <c r="A320" s="27">
        <f t="shared" si="1"/>
        <v>418</v>
      </c>
      <c r="B320" s="28" t="s">
        <v>2660</v>
      </c>
      <c r="C320" s="28" t="s">
        <v>2996</v>
      </c>
      <c r="D320" s="28" t="s">
        <v>2997</v>
      </c>
      <c r="E320" s="28" t="s">
        <v>2195</v>
      </c>
      <c r="F320" s="27">
        <v>529605</v>
      </c>
      <c r="G320" s="27">
        <v>28</v>
      </c>
    </row>
    <row r="321" spans="1:7" ht="14.5">
      <c r="A321" s="27">
        <f t="shared" si="1"/>
        <v>419</v>
      </c>
      <c r="B321" s="28" t="s">
        <v>2647</v>
      </c>
      <c r="C321" s="28" t="s">
        <v>2998</v>
      </c>
      <c r="D321" s="28" t="s">
        <v>2999</v>
      </c>
      <c r="E321" s="28" t="s">
        <v>2158</v>
      </c>
      <c r="F321" s="27">
        <v>539834</v>
      </c>
      <c r="G321" s="27">
        <v>40</v>
      </c>
    </row>
    <row r="322" spans="1:7" ht="14.5">
      <c r="A322" s="27">
        <f t="shared" si="1"/>
        <v>420</v>
      </c>
      <c r="B322" s="28" t="s">
        <v>2716</v>
      </c>
      <c r="C322" s="28" t="s">
        <v>2528</v>
      </c>
      <c r="D322" s="28" t="s">
        <v>3000</v>
      </c>
      <c r="E322" s="28" t="s">
        <v>2162</v>
      </c>
      <c r="F322" s="27">
        <v>659634</v>
      </c>
      <c r="G322" s="27">
        <v>56</v>
      </c>
    </row>
    <row r="323" spans="1:7" ht="14.5">
      <c r="A323" s="27">
        <f t="shared" si="1"/>
        <v>421</v>
      </c>
      <c r="B323" s="28" t="s">
        <v>3001</v>
      </c>
      <c r="C323" s="28" t="s">
        <v>3002</v>
      </c>
      <c r="D323" s="28" t="s">
        <v>3003</v>
      </c>
      <c r="E323" s="28" t="s">
        <v>2195</v>
      </c>
      <c r="F323" s="27">
        <v>1400650</v>
      </c>
      <c r="G323" s="27">
        <v>34</v>
      </c>
    </row>
    <row r="324" spans="1:7" ht="14.5">
      <c r="A324" s="27">
        <f t="shared" si="1"/>
        <v>422</v>
      </c>
      <c r="B324" s="28" t="s">
        <v>2985</v>
      </c>
      <c r="C324" s="28" t="s">
        <v>3004</v>
      </c>
      <c r="D324" s="28" t="s">
        <v>3005</v>
      </c>
      <c r="E324" s="28" t="s">
        <v>2162</v>
      </c>
      <c r="F324" s="27">
        <v>1383081</v>
      </c>
      <c r="G324" s="27">
        <v>35</v>
      </c>
    </row>
    <row r="325" spans="1:7" ht="14.5">
      <c r="A325" s="27">
        <f t="shared" si="1"/>
        <v>423</v>
      </c>
      <c r="B325" s="28" t="s">
        <v>3006</v>
      </c>
      <c r="C325" s="28" t="s">
        <v>2938</v>
      </c>
      <c r="D325" s="28" t="s">
        <v>3007</v>
      </c>
      <c r="E325" s="28" t="s">
        <v>2178</v>
      </c>
      <c r="F325" s="27">
        <v>1343415</v>
      </c>
      <c r="G325" s="27">
        <v>31</v>
      </c>
    </row>
    <row r="326" spans="1:7" ht="14.5">
      <c r="A326" s="27">
        <f t="shared" si="1"/>
        <v>424</v>
      </c>
      <c r="B326" s="28" t="s">
        <v>3008</v>
      </c>
      <c r="C326" s="28" t="s">
        <v>2738</v>
      </c>
      <c r="D326" s="28" t="s">
        <v>3009</v>
      </c>
      <c r="E326" s="28" t="s">
        <v>2185</v>
      </c>
      <c r="F326" s="27">
        <v>1065775</v>
      </c>
      <c r="G326" s="27">
        <v>55</v>
      </c>
    </row>
    <row r="327" spans="1:7" ht="14.5">
      <c r="A327" s="27">
        <f t="shared" si="1"/>
        <v>425</v>
      </c>
      <c r="B327" s="28" t="s">
        <v>2196</v>
      </c>
      <c r="C327" s="28" t="s">
        <v>3010</v>
      </c>
      <c r="D327" s="28" t="s">
        <v>3011</v>
      </c>
      <c r="E327" s="28" t="s">
        <v>2195</v>
      </c>
      <c r="F327" s="27">
        <v>161242</v>
      </c>
      <c r="G327" s="27">
        <v>44</v>
      </c>
    </row>
    <row r="328" spans="1:7" ht="14.5">
      <c r="A328" s="27">
        <f t="shared" si="1"/>
        <v>426</v>
      </c>
      <c r="B328" s="28" t="s">
        <v>3012</v>
      </c>
      <c r="C328" s="28" t="s">
        <v>3013</v>
      </c>
      <c r="D328" s="28" t="s">
        <v>3014</v>
      </c>
      <c r="E328" s="28" t="s">
        <v>2185</v>
      </c>
      <c r="F328" s="27">
        <v>611665</v>
      </c>
      <c r="G328" s="27">
        <v>20</v>
      </c>
    </row>
    <row r="329" spans="1:7" ht="14.5">
      <c r="A329" s="27">
        <f t="shared" si="1"/>
        <v>427</v>
      </c>
      <c r="B329" s="28" t="s">
        <v>3015</v>
      </c>
      <c r="C329" s="28" t="s">
        <v>2604</v>
      </c>
      <c r="D329" s="28" t="s">
        <v>3016</v>
      </c>
      <c r="E329" s="28" t="s">
        <v>2162</v>
      </c>
      <c r="F329" s="27">
        <v>468499</v>
      </c>
      <c r="G329" s="27">
        <v>40</v>
      </c>
    </row>
    <row r="330" spans="1:7" ht="14.5">
      <c r="A330" s="27">
        <f t="shared" si="1"/>
        <v>428</v>
      </c>
      <c r="B330" s="28" t="s">
        <v>3017</v>
      </c>
      <c r="C330" s="28" t="s">
        <v>3018</v>
      </c>
      <c r="D330" s="28" t="s">
        <v>3019</v>
      </c>
      <c r="E330" s="28" t="s">
        <v>2178</v>
      </c>
      <c r="F330" s="27">
        <v>813974</v>
      </c>
      <c r="G330" s="27">
        <v>31</v>
      </c>
    </row>
    <row r="331" spans="1:7" ht="14.5">
      <c r="A331" s="27">
        <f t="shared" si="1"/>
        <v>429</v>
      </c>
      <c r="B331" s="28" t="s">
        <v>3020</v>
      </c>
      <c r="C331" s="28" t="s">
        <v>3021</v>
      </c>
      <c r="D331" s="28" t="s">
        <v>3022</v>
      </c>
      <c r="E331" s="28" t="s">
        <v>2185</v>
      </c>
      <c r="F331" s="27">
        <v>103167</v>
      </c>
      <c r="G331" s="27">
        <v>54</v>
      </c>
    </row>
    <row r="332" spans="1:7" ht="14.5">
      <c r="A332" s="27">
        <f t="shared" si="1"/>
        <v>430</v>
      </c>
      <c r="B332" s="28" t="s">
        <v>3023</v>
      </c>
      <c r="C332" s="28" t="s">
        <v>2394</v>
      </c>
      <c r="D332" s="28" t="s">
        <v>3024</v>
      </c>
      <c r="E332" s="28" t="s">
        <v>2178</v>
      </c>
      <c r="F332" s="27">
        <v>1282063</v>
      </c>
      <c r="G332" s="27">
        <v>54</v>
      </c>
    </row>
    <row r="333" spans="1:7" ht="14.5">
      <c r="A333" s="27">
        <f t="shared" si="1"/>
        <v>431</v>
      </c>
      <c r="B333" s="28" t="s">
        <v>3025</v>
      </c>
      <c r="C333" s="28" t="s">
        <v>3026</v>
      </c>
      <c r="D333" s="28" t="s">
        <v>3027</v>
      </c>
      <c r="E333" s="28" t="s">
        <v>2195</v>
      </c>
      <c r="F333" s="27">
        <v>328280</v>
      </c>
      <c r="G333" s="27">
        <v>28</v>
      </c>
    </row>
    <row r="334" spans="1:7" ht="14.5">
      <c r="A334" s="27">
        <f t="shared" si="1"/>
        <v>432</v>
      </c>
      <c r="B334" s="28" t="s">
        <v>3028</v>
      </c>
      <c r="C334" s="28" t="s">
        <v>3029</v>
      </c>
      <c r="D334" s="28" t="s">
        <v>3030</v>
      </c>
      <c r="E334" s="28" t="s">
        <v>2158</v>
      </c>
      <c r="F334" s="27">
        <v>1125682</v>
      </c>
      <c r="G334" s="27">
        <v>44</v>
      </c>
    </row>
    <row r="335" spans="1:7" ht="14.5">
      <c r="A335" s="27">
        <f t="shared" si="1"/>
        <v>433</v>
      </c>
      <c r="B335" s="28" t="s">
        <v>2413</v>
      </c>
      <c r="C335" s="28" t="s">
        <v>3031</v>
      </c>
      <c r="D335" s="28" t="s">
        <v>3032</v>
      </c>
      <c r="E335" s="28" t="s">
        <v>2185</v>
      </c>
      <c r="F335" s="27">
        <v>1262280</v>
      </c>
      <c r="G335" s="27">
        <v>20</v>
      </c>
    </row>
    <row r="336" spans="1:7" ht="14.5">
      <c r="A336" s="27">
        <f t="shared" si="1"/>
        <v>434</v>
      </c>
      <c r="B336" s="28" t="s">
        <v>3033</v>
      </c>
      <c r="C336" s="28" t="s">
        <v>3034</v>
      </c>
      <c r="D336" s="28" t="s">
        <v>3035</v>
      </c>
      <c r="E336" s="28" t="s">
        <v>2185</v>
      </c>
      <c r="F336" s="27">
        <v>519718</v>
      </c>
      <c r="G336" s="27">
        <v>40</v>
      </c>
    </row>
    <row r="337" spans="1:7" ht="14.5">
      <c r="A337" s="27">
        <f t="shared" si="1"/>
        <v>435</v>
      </c>
      <c r="B337" s="28" t="s">
        <v>2320</v>
      </c>
      <c r="C337" s="28" t="s">
        <v>3036</v>
      </c>
      <c r="D337" s="28" t="s">
        <v>3037</v>
      </c>
      <c r="E337" s="28" t="s">
        <v>2158</v>
      </c>
      <c r="F337" s="27">
        <v>1084644</v>
      </c>
      <c r="G337" s="27">
        <v>28</v>
      </c>
    </row>
    <row r="338" spans="1:7" ht="14.5">
      <c r="A338" s="27">
        <f t="shared" si="1"/>
        <v>436</v>
      </c>
      <c r="B338" s="28" t="s">
        <v>2405</v>
      </c>
      <c r="C338" s="28" t="s">
        <v>3038</v>
      </c>
      <c r="D338" s="28" t="s">
        <v>3039</v>
      </c>
      <c r="E338" s="28" t="s">
        <v>2185</v>
      </c>
      <c r="F338" s="27">
        <v>1020724</v>
      </c>
      <c r="G338" s="27">
        <v>55</v>
      </c>
    </row>
    <row r="339" spans="1:7" ht="14.5">
      <c r="A339" s="27">
        <f t="shared" si="1"/>
        <v>437</v>
      </c>
      <c r="B339" s="28" t="s">
        <v>3040</v>
      </c>
      <c r="C339" s="28" t="s">
        <v>3041</v>
      </c>
      <c r="D339" s="28" t="s">
        <v>3042</v>
      </c>
      <c r="E339" s="28" t="s">
        <v>2162</v>
      </c>
      <c r="F339" s="27">
        <v>1415576</v>
      </c>
      <c r="G339" s="27">
        <v>40</v>
      </c>
    </row>
    <row r="340" spans="1:7" ht="14.5">
      <c r="A340" s="27">
        <f t="shared" si="1"/>
        <v>438</v>
      </c>
      <c r="B340" s="28" t="s">
        <v>3043</v>
      </c>
      <c r="C340" s="28" t="s">
        <v>2542</v>
      </c>
      <c r="D340" s="28" t="s">
        <v>3044</v>
      </c>
      <c r="E340" s="28" t="s">
        <v>2158</v>
      </c>
      <c r="F340" s="27">
        <v>868484</v>
      </c>
      <c r="G340" s="27">
        <v>33</v>
      </c>
    </row>
    <row r="341" spans="1:7" ht="14.5">
      <c r="A341" s="27">
        <f t="shared" si="1"/>
        <v>439</v>
      </c>
      <c r="B341" s="28" t="s">
        <v>3045</v>
      </c>
      <c r="C341" s="28" t="s">
        <v>3046</v>
      </c>
      <c r="D341" s="28" t="s">
        <v>3047</v>
      </c>
      <c r="E341" s="28" t="s">
        <v>2178</v>
      </c>
      <c r="F341" s="27">
        <v>846990</v>
      </c>
      <c r="G341" s="27">
        <v>27</v>
      </c>
    </row>
    <row r="342" spans="1:7" ht="14.5">
      <c r="A342" s="27">
        <f t="shared" si="1"/>
        <v>440</v>
      </c>
      <c r="B342" s="28" t="s">
        <v>2169</v>
      </c>
      <c r="C342" s="28" t="s">
        <v>3048</v>
      </c>
      <c r="D342" s="28" t="s">
        <v>3049</v>
      </c>
      <c r="E342" s="28" t="s">
        <v>2158</v>
      </c>
      <c r="F342" s="27">
        <v>1370039</v>
      </c>
      <c r="G342" s="27">
        <v>41</v>
      </c>
    </row>
    <row r="343" spans="1:7" ht="14.5">
      <c r="A343" s="27">
        <f t="shared" si="1"/>
        <v>441</v>
      </c>
      <c r="B343" s="28" t="s">
        <v>3050</v>
      </c>
      <c r="C343" s="28" t="s">
        <v>3051</v>
      </c>
      <c r="D343" s="28" t="s">
        <v>3052</v>
      </c>
      <c r="E343" s="28" t="s">
        <v>2185</v>
      </c>
      <c r="F343" s="27">
        <v>531123</v>
      </c>
      <c r="G343" s="27">
        <v>51</v>
      </c>
    </row>
    <row r="344" spans="1:7" ht="14.5">
      <c r="A344" s="27">
        <f t="shared" si="1"/>
        <v>442</v>
      </c>
      <c r="B344" s="28" t="s">
        <v>2598</v>
      </c>
      <c r="C344" s="28" t="s">
        <v>2810</v>
      </c>
      <c r="D344" s="28" t="s">
        <v>3053</v>
      </c>
      <c r="E344" s="28" t="s">
        <v>2185</v>
      </c>
      <c r="F344" s="27">
        <v>1238982</v>
      </c>
      <c r="G344" s="29"/>
    </row>
    <row r="345" spans="1:7" ht="14.5">
      <c r="A345" s="27">
        <f t="shared" si="1"/>
        <v>443</v>
      </c>
      <c r="B345" s="28" t="s">
        <v>3054</v>
      </c>
      <c r="C345" s="28" t="s">
        <v>3055</v>
      </c>
      <c r="D345" s="28" t="s">
        <v>3056</v>
      </c>
      <c r="E345" s="28" t="s">
        <v>2178</v>
      </c>
      <c r="F345" s="27">
        <v>893736</v>
      </c>
      <c r="G345" s="27">
        <v>51</v>
      </c>
    </row>
    <row r="346" spans="1:7" ht="14.5">
      <c r="A346" s="27">
        <f t="shared" si="1"/>
        <v>444</v>
      </c>
      <c r="B346" s="28" t="s">
        <v>3057</v>
      </c>
      <c r="C346" s="28" t="s">
        <v>3058</v>
      </c>
      <c r="D346" s="28" t="s">
        <v>3059</v>
      </c>
      <c r="E346" s="28" t="s">
        <v>2178</v>
      </c>
      <c r="F346" s="27">
        <v>1017946</v>
      </c>
      <c r="G346" s="27">
        <v>34</v>
      </c>
    </row>
    <row r="347" spans="1:7" ht="14.5">
      <c r="A347" s="27">
        <f t="shared" si="1"/>
        <v>445</v>
      </c>
      <c r="B347" s="28" t="s">
        <v>3060</v>
      </c>
      <c r="C347" s="28" t="s">
        <v>3061</v>
      </c>
      <c r="D347" s="28" t="s">
        <v>3062</v>
      </c>
      <c r="E347" s="28" t="s">
        <v>2185</v>
      </c>
      <c r="F347" s="27">
        <v>1194187</v>
      </c>
      <c r="G347" s="27">
        <v>51</v>
      </c>
    </row>
    <row r="348" spans="1:7" ht="14.5">
      <c r="A348" s="27">
        <f t="shared" si="1"/>
        <v>446</v>
      </c>
      <c r="B348" s="28" t="s">
        <v>2407</v>
      </c>
      <c r="C348" s="28" t="s">
        <v>3004</v>
      </c>
      <c r="D348" s="28" t="s">
        <v>3063</v>
      </c>
      <c r="E348" s="28" t="s">
        <v>2185</v>
      </c>
      <c r="F348" s="27">
        <v>209073</v>
      </c>
      <c r="G348" s="27">
        <v>43</v>
      </c>
    </row>
    <row r="349" spans="1:7" ht="14.5">
      <c r="A349" s="27">
        <f t="shared" si="1"/>
        <v>447</v>
      </c>
      <c r="B349" s="28" t="s">
        <v>2502</v>
      </c>
      <c r="C349" s="28" t="s">
        <v>2859</v>
      </c>
      <c r="D349" s="28" t="s">
        <v>3064</v>
      </c>
      <c r="E349" s="28" t="s">
        <v>2178</v>
      </c>
      <c r="F349" s="27">
        <v>195215</v>
      </c>
      <c r="G349" s="27">
        <v>43</v>
      </c>
    </row>
    <row r="350" spans="1:7" ht="14.5">
      <c r="A350" s="27">
        <f t="shared" si="1"/>
        <v>448</v>
      </c>
      <c r="B350" s="28" t="s">
        <v>3065</v>
      </c>
      <c r="C350" s="28" t="s">
        <v>3066</v>
      </c>
      <c r="D350" s="28" t="s">
        <v>3067</v>
      </c>
      <c r="E350" s="28" t="s">
        <v>2195</v>
      </c>
      <c r="F350" s="27">
        <v>318096</v>
      </c>
      <c r="G350" s="27">
        <v>32</v>
      </c>
    </row>
    <row r="351" spans="1:7" ht="14.5">
      <c r="A351" s="27">
        <f t="shared" si="1"/>
        <v>449</v>
      </c>
      <c r="B351" s="28" t="s">
        <v>3068</v>
      </c>
      <c r="C351" s="28" t="s">
        <v>2217</v>
      </c>
      <c r="D351" s="28" t="s">
        <v>3069</v>
      </c>
      <c r="E351" s="28" t="s">
        <v>2195</v>
      </c>
      <c r="F351" s="27">
        <v>365910</v>
      </c>
      <c r="G351" s="27">
        <v>20</v>
      </c>
    </row>
    <row r="352" spans="1:7" ht="14.5">
      <c r="A352" s="27">
        <f t="shared" si="1"/>
        <v>450</v>
      </c>
      <c r="B352" s="28" t="s">
        <v>3070</v>
      </c>
      <c r="C352" s="28" t="s">
        <v>3071</v>
      </c>
      <c r="D352" s="28" t="s">
        <v>3072</v>
      </c>
      <c r="E352" s="28" t="s">
        <v>2195</v>
      </c>
      <c r="F352" s="27">
        <v>945680</v>
      </c>
      <c r="G352" s="29"/>
    </row>
    <row r="353" spans="1:7" ht="14.5">
      <c r="A353" s="27">
        <f t="shared" si="1"/>
        <v>451</v>
      </c>
      <c r="B353" s="28" t="s">
        <v>2494</v>
      </c>
      <c r="C353" s="28" t="s">
        <v>3073</v>
      </c>
      <c r="D353" s="28" t="s">
        <v>3074</v>
      </c>
      <c r="E353" s="28" t="s">
        <v>2162</v>
      </c>
      <c r="F353" s="27">
        <v>327265</v>
      </c>
      <c r="G353" s="27">
        <v>50</v>
      </c>
    </row>
    <row r="354" spans="1:7" ht="14.5">
      <c r="A354" s="27">
        <f t="shared" si="1"/>
        <v>452</v>
      </c>
      <c r="B354" s="28" t="s">
        <v>3075</v>
      </c>
      <c r="C354" s="28" t="s">
        <v>2338</v>
      </c>
      <c r="D354" s="28" t="s">
        <v>3076</v>
      </c>
      <c r="E354" s="28" t="s">
        <v>2158</v>
      </c>
      <c r="F354" s="27">
        <v>1036734</v>
      </c>
      <c r="G354" s="27">
        <v>37</v>
      </c>
    </row>
    <row r="355" spans="1:7" ht="14.5">
      <c r="A355" s="27">
        <f t="shared" si="1"/>
        <v>453</v>
      </c>
      <c r="B355" s="28" t="s">
        <v>3077</v>
      </c>
      <c r="C355" s="28" t="s">
        <v>3078</v>
      </c>
      <c r="D355" s="28" t="s">
        <v>3079</v>
      </c>
      <c r="E355" s="28" t="s">
        <v>2178</v>
      </c>
      <c r="F355" s="27">
        <v>283128</v>
      </c>
      <c r="G355" s="27">
        <v>51</v>
      </c>
    </row>
    <row r="356" spans="1:7" ht="14.5">
      <c r="A356" s="27">
        <f t="shared" si="1"/>
        <v>454</v>
      </c>
      <c r="B356" s="28" t="s">
        <v>3080</v>
      </c>
      <c r="C356" s="28" t="s">
        <v>2996</v>
      </c>
      <c r="D356" s="28" t="s">
        <v>3081</v>
      </c>
      <c r="E356" s="28" t="s">
        <v>2162</v>
      </c>
      <c r="F356" s="27">
        <v>299108</v>
      </c>
      <c r="G356" s="27">
        <v>25</v>
      </c>
    </row>
    <row r="357" spans="1:7" ht="14.5">
      <c r="A357" s="27">
        <f t="shared" si="1"/>
        <v>455</v>
      </c>
      <c r="B357" s="28" t="s">
        <v>3082</v>
      </c>
      <c r="C357" s="28" t="s">
        <v>3083</v>
      </c>
      <c r="D357" s="28" t="s">
        <v>3084</v>
      </c>
      <c r="E357" s="28" t="s">
        <v>2162</v>
      </c>
      <c r="F357" s="27">
        <v>596152</v>
      </c>
      <c r="G357" s="27">
        <v>19</v>
      </c>
    </row>
    <row r="358" spans="1:7" ht="14.5">
      <c r="A358" s="27">
        <f t="shared" si="1"/>
        <v>456</v>
      </c>
      <c r="B358" s="28" t="s">
        <v>3085</v>
      </c>
      <c r="C358" s="28" t="s">
        <v>3086</v>
      </c>
      <c r="D358" s="28" t="s">
        <v>3087</v>
      </c>
      <c r="E358" s="28" t="s">
        <v>2158</v>
      </c>
      <c r="F358" s="27">
        <v>441053</v>
      </c>
      <c r="G358" s="27">
        <v>47</v>
      </c>
    </row>
    <row r="359" spans="1:7" ht="14.5">
      <c r="A359" s="27">
        <f t="shared" si="1"/>
        <v>457</v>
      </c>
      <c r="B359" s="28" t="s">
        <v>2512</v>
      </c>
      <c r="C359" s="28" t="s">
        <v>2240</v>
      </c>
      <c r="D359" s="28" t="s">
        <v>3088</v>
      </c>
      <c r="E359" s="28" t="s">
        <v>2185</v>
      </c>
      <c r="F359" s="27">
        <v>1188863</v>
      </c>
      <c r="G359" s="27">
        <v>37</v>
      </c>
    </row>
    <row r="360" spans="1:7" ht="14.5">
      <c r="A360" s="27">
        <f t="shared" si="1"/>
        <v>458</v>
      </c>
      <c r="B360" s="28" t="s">
        <v>2457</v>
      </c>
      <c r="C360" s="28" t="s">
        <v>3089</v>
      </c>
      <c r="D360" s="28" t="s">
        <v>3090</v>
      </c>
      <c r="E360" s="28" t="s">
        <v>2162</v>
      </c>
      <c r="F360" s="27">
        <v>657984</v>
      </c>
      <c r="G360" s="27">
        <v>29</v>
      </c>
    </row>
    <row r="361" spans="1:7" ht="14.5">
      <c r="A361" s="27">
        <f t="shared" si="1"/>
        <v>459</v>
      </c>
      <c r="B361" s="28" t="s">
        <v>2244</v>
      </c>
      <c r="C361" s="28" t="s">
        <v>2740</v>
      </c>
      <c r="D361" s="28" t="s">
        <v>3091</v>
      </c>
      <c r="E361" s="28" t="s">
        <v>2158</v>
      </c>
      <c r="F361" s="27">
        <v>137388</v>
      </c>
      <c r="G361" s="27">
        <v>22</v>
      </c>
    </row>
    <row r="362" spans="1:7" ht="14.5">
      <c r="A362" s="27">
        <f t="shared" si="1"/>
        <v>460</v>
      </c>
      <c r="B362" s="28" t="s">
        <v>2175</v>
      </c>
      <c r="C362" s="28" t="s">
        <v>3092</v>
      </c>
      <c r="D362" s="28" t="s">
        <v>3093</v>
      </c>
      <c r="E362" s="28" t="s">
        <v>2158</v>
      </c>
      <c r="F362" s="27">
        <v>395233</v>
      </c>
      <c r="G362" s="27">
        <v>21</v>
      </c>
    </row>
    <row r="363" spans="1:7" ht="14.5">
      <c r="A363" s="27">
        <f t="shared" si="1"/>
        <v>461</v>
      </c>
      <c r="B363" s="28" t="s">
        <v>3094</v>
      </c>
      <c r="C363" s="28" t="s">
        <v>3095</v>
      </c>
      <c r="D363" s="28" t="s">
        <v>3096</v>
      </c>
      <c r="E363" s="28" t="s">
        <v>2178</v>
      </c>
      <c r="F363" s="27">
        <v>1007907</v>
      </c>
      <c r="G363" s="27">
        <v>25</v>
      </c>
    </row>
    <row r="364" spans="1:7" ht="14.5">
      <c r="A364" s="27">
        <f t="shared" si="1"/>
        <v>462</v>
      </c>
      <c r="B364" s="28" t="s">
        <v>2525</v>
      </c>
      <c r="C364" s="28" t="s">
        <v>3097</v>
      </c>
      <c r="D364" s="28" t="s">
        <v>3098</v>
      </c>
      <c r="E364" s="28" t="s">
        <v>2185</v>
      </c>
      <c r="F364" s="27">
        <v>619801</v>
      </c>
      <c r="G364" s="27">
        <v>28</v>
      </c>
    </row>
    <row r="365" spans="1:7" ht="14.5">
      <c r="A365" s="27">
        <f t="shared" si="1"/>
        <v>463</v>
      </c>
      <c r="B365" s="28" t="s">
        <v>2905</v>
      </c>
      <c r="C365" s="28" t="s">
        <v>2542</v>
      </c>
      <c r="D365" s="28" t="s">
        <v>3099</v>
      </c>
      <c r="E365" s="28" t="s">
        <v>2162</v>
      </c>
      <c r="F365" s="27">
        <v>495701</v>
      </c>
      <c r="G365" s="27">
        <v>50</v>
      </c>
    </row>
    <row r="366" spans="1:7" ht="14.5">
      <c r="A366" s="27">
        <f t="shared" si="1"/>
        <v>464</v>
      </c>
      <c r="B366" s="28" t="s">
        <v>2888</v>
      </c>
      <c r="C366" s="28" t="s">
        <v>3100</v>
      </c>
      <c r="D366" s="28" t="s">
        <v>3101</v>
      </c>
      <c r="E366" s="28" t="s">
        <v>2162</v>
      </c>
      <c r="F366" s="27">
        <v>122256</v>
      </c>
      <c r="G366" s="27">
        <v>50</v>
      </c>
    </row>
    <row r="367" spans="1:7" ht="14.5">
      <c r="A367" s="27">
        <f t="shared" si="1"/>
        <v>465</v>
      </c>
      <c r="B367" s="28" t="s">
        <v>3102</v>
      </c>
      <c r="C367" s="28" t="s">
        <v>2866</v>
      </c>
      <c r="D367" s="28" t="s">
        <v>3103</v>
      </c>
      <c r="E367" s="28" t="s">
        <v>2158</v>
      </c>
      <c r="F367" s="27">
        <v>1456750</v>
      </c>
      <c r="G367" s="27">
        <v>29</v>
      </c>
    </row>
    <row r="368" spans="1:7" ht="14.5">
      <c r="A368" s="27">
        <f t="shared" si="1"/>
        <v>466</v>
      </c>
      <c r="B368" s="28" t="s">
        <v>3104</v>
      </c>
      <c r="C368" s="28" t="s">
        <v>3105</v>
      </c>
      <c r="D368" s="28" t="s">
        <v>3106</v>
      </c>
      <c r="E368" s="28" t="s">
        <v>2178</v>
      </c>
      <c r="F368" s="27">
        <v>519622</v>
      </c>
      <c r="G368" s="29"/>
    </row>
    <row r="369" spans="1:7" ht="14.5">
      <c r="A369" s="27">
        <f t="shared" si="1"/>
        <v>467</v>
      </c>
      <c r="B369" s="28" t="s">
        <v>3107</v>
      </c>
      <c r="C369" s="28" t="s">
        <v>3108</v>
      </c>
      <c r="D369" s="28" t="s">
        <v>3109</v>
      </c>
      <c r="E369" s="28" t="s">
        <v>2195</v>
      </c>
      <c r="F369" s="27">
        <v>465071</v>
      </c>
      <c r="G369" s="27">
        <v>19</v>
      </c>
    </row>
    <row r="370" spans="1:7" ht="14.5">
      <c r="A370" s="27">
        <f t="shared" si="1"/>
        <v>468</v>
      </c>
      <c r="B370" s="28" t="s">
        <v>3110</v>
      </c>
      <c r="C370" s="28" t="s">
        <v>3111</v>
      </c>
      <c r="D370" s="28" t="s">
        <v>3112</v>
      </c>
      <c r="E370" s="28" t="s">
        <v>2185</v>
      </c>
      <c r="F370" s="27">
        <v>907973</v>
      </c>
      <c r="G370" s="27">
        <v>32</v>
      </c>
    </row>
    <row r="371" spans="1:7" ht="14.5">
      <c r="A371" s="27">
        <f t="shared" si="1"/>
        <v>469</v>
      </c>
      <c r="B371" s="28" t="s">
        <v>3113</v>
      </c>
      <c r="C371" s="28" t="s">
        <v>3114</v>
      </c>
      <c r="D371" s="28" t="s">
        <v>3115</v>
      </c>
      <c r="E371" s="28" t="s">
        <v>2185</v>
      </c>
      <c r="F371" s="27">
        <v>992387</v>
      </c>
      <c r="G371" s="27">
        <v>52</v>
      </c>
    </row>
    <row r="372" spans="1:7" ht="14.5">
      <c r="A372" s="27">
        <f t="shared" si="1"/>
        <v>470</v>
      </c>
      <c r="B372" s="28" t="s">
        <v>2637</v>
      </c>
      <c r="C372" s="28" t="s">
        <v>3034</v>
      </c>
      <c r="D372" s="29"/>
      <c r="E372" s="28" t="s">
        <v>2185</v>
      </c>
      <c r="F372" s="27">
        <v>383654</v>
      </c>
      <c r="G372" s="27">
        <v>39</v>
      </c>
    </row>
    <row r="373" spans="1:7" ht="14.5">
      <c r="A373" s="27">
        <f t="shared" si="1"/>
        <v>471</v>
      </c>
      <c r="B373" s="28" t="s">
        <v>3116</v>
      </c>
      <c r="C373" s="28" t="s">
        <v>3117</v>
      </c>
      <c r="D373" s="28" t="s">
        <v>3118</v>
      </c>
      <c r="E373" s="28" t="s">
        <v>2162</v>
      </c>
      <c r="F373" s="27">
        <v>832013</v>
      </c>
      <c r="G373" s="27">
        <v>28</v>
      </c>
    </row>
    <row r="374" spans="1:7" ht="14.5">
      <c r="A374" s="27">
        <f t="shared" si="1"/>
        <v>472</v>
      </c>
      <c r="B374" s="28" t="s">
        <v>3119</v>
      </c>
      <c r="C374" s="28" t="s">
        <v>3120</v>
      </c>
      <c r="D374" s="28" t="s">
        <v>3121</v>
      </c>
      <c r="E374" s="28" t="s">
        <v>2178</v>
      </c>
      <c r="F374" s="27">
        <v>343521</v>
      </c>
      <c r="G374" s="27">
        <v>59</v>
      </c>
    </row>
    <row r="375" spans="1:7" ht="14.5">
      <c r="A375" s="27">
        <f t="shared" si="1"/>
        <v>473</v>
      </c>
      <c r="B375" s="28" t="s">
        <v>3122</v>
      </c>
      <c r="C375" s="28" t="s">
        <v>2826</v>
      </c>
      <c r="D375" s="28" t="s">
        <v>3123</v>
      </c>
      <c r="E375" s="28" t="s">
        <v>2158</v>
      </c>
      <c r="F375" s="27">
        <v>1188069</v>
      </c>
      <c r="G375" s="27">
        <v>21</v>
      </c>
    </row>
    <row r="376" spans="1:7" ht="14.5">
      <c r="A376" s="27">
        <f t="shared" si="1"/>
        <v>474</v>
      </c>
      <c r="B376" s="28" t="s">
        <v>2920</v>
      </c>
      <c r="C376" s="28" t="s">
        <v>2581</v>
      </c>
      <c r="D376" s="28" t="s">
        <v>3124</v>
      </c>
      <c r="E376" s="28" t="s">
        <v>2178</v>
      </c>
      <c r="F376" s="27">
        <v>827592</v>
      </c>
      <c r="G376" s="27">
        <v>35</v>
      </c>
    </row>
    <row r="377" spans="1:7" ht="14.5">
      <c r="A377" s="27">
        <f t="shared" si="1"/>
        <v>475</v>
      </c>
      <c r="B377" s="28" t="s">
        <v>3125</v>
      </c>
      <c r="C377" s="28" t="s">
        <v>3126</v>
      </c>
      <c r="D377" s="28" t="s">
        <v>3127</v>
      </c>
      <c r="E377" s="28" t="s">
        <v>2185</v>
      </c>
      <c r="F377" s="27">
        <v>730362</v>
      </c>
      <c r="G377" s="27">
        <v>49</v>
      </c>
    </row>
    <row r="378" spans="1:7" ht="14.5">
      <c r="A378" s="27">
        <f t="shared" si="1"/>
        <v>476</v>
      </c>
      <c r="B378" s="28" t="s">
        <v>3094</v>
      </c>
      <c r="C378" s="29"/>
      <c r="D378" s="28" t="s">
        <v>3128</v>
      </c>
      <c r="E378" s="29"/>
      <c r="F378" s="27">
        <v>1455908</v>
      </c>
      <c r="G378" s="27">
        <v>45</v>
      </c>
    </row>
    <row r="379" spans="1:7" ht="14.5">
      <c r="A379" s="27">
        <f t="shared" si="1"/>
        <v>477</v>
      </c>
      <c r="B379" s="28" t="s">
        <v>3129</v>
      </c>
      <c r="C379" s="28" t="s">
        <v>3130</v>
      </c>
      <c r="D379" s="28" t="s">
        <v>3131</v>
      </c>
      <c r="E379" s="28" t="s">
        <v>2158</v>
      </c>
      <c r="F379" s="27">
        <v>333624</v>
      </c>
      <c r="G379" s="27">
        <v>49</v>
      </c>
    </row>
    <row r="380" spans="1:7" ht="14.5">
      <c r="A380" s="27">
        <f t="shared" si="1"/>
        <v>478</v>
      </c>
      <c r="B380" s="28" t="s">
        <v>2905</v>
      </c>
      <c r="C380" s="28" t="s">
        <v>3132</v>
      </c>
      <c r="D380" s="28" t="s">
        <v>3133</v>
      </c>
      <c r="E380" s="28" t="s">
        <v>2185</v>
      </c>
      <c r="F380" s="27">
        <v>180483</v>
      </c>
      <c r="G380" s="27">
        <v>20</v>
      </c>
    </row>
    <row r="381" spans="1:7" ht="14.5">
      <c r="A381" s="27">
        <f t="shared" si="1"/>
        <v>479</v>
      </c>
      <c r="B381" s="28" t="s">
        <v>2416</v>
      </c>
      <c r="C381" s="28" t="s">
        <v>3134</v>
      </c>
      <c r="D381" s="28" t="s">
        <v>3135</v>
      </c>
      <c r="E381" s="28" t="s">
        <v>2162</v>
      </c>
      <c r="F381" s="27">
        <v>199410</v>
      </c>
      <c r="G381" s="27">
        <v>21</v>
      </c>
    </row>
    <row r="382" spans="1:7" ht="14.5">
      <c r="A382" s="27">
        <f t="shared" si="1"/>
        <v>480</v>
      </c>
      <c r="B382" s="28" t="s">
        <v>2788</v>
      </c>
      <c r="C382" s="28" t="s">
        <v>3136</v>
      </c>
      <c r="D382" s="28" t="s">
        <v>3137</v>
      </c>
      <c r="E382" s="28" t="s">
        <v>2162</v>
      </c>
      <c r="F382" s="27">
        <v>1000472</v>
      </c>
      <c r="G382" s="27">
        <v>39</v>
      </c>
    </row>
    <row r="383" spans="1:7" ht="14.5">
      <c r="A383" s="27">
        <f t="shared" si="1"/>
        <v>481</v>
      </c>
      <c r="B383" s="28" t="s">
        <v>2544</v>
      </c>
      <c r="C383" s="28" t="s">
        <v>3138</v>
      </c>
      <c r="D383" s="28" t="s">
        <v>3139</v>
      </c>
      <c r="E383" s="28" t="s">
        <v>2158</v>
      </c>
      <c r="F383" s="27">
        <v>1329684</v>
      </c>
      <c r="G383" s="27">
        <v>37</v>
      </c>
    </row>
    <row r="384" spans="1:7" ht="14.5">
      <c r="A384" s="27">
        <f t="shared" si="1"/>
        <v>482</v>
      </c>
      <c r="B384" s="28" t="s">
        <v>3140</v>
      </c>
      <c r="C384" s="28" t="s">
        <v>3141</v>
      </c>
      <c r="D384" s="28" t="s">
        <v>3142</v>
      </c>
      <c r="E384" s="28" t="s">
        <v>2178</v>
      </c>
      <c r="F384" s="27">
        <v>1099336</v>
      </c>
      <c r="G384" s="27">
        <v>24</v>
      </c>
    </row>
    <row r="385" spans="1:7" ht="14.5">
      <c r="A385" s="27">
        <f t="shared" si="1"/>
        <v>483</v>
      </c>
      <c r="B385" s="28" t="s">
        <v>3082</v>
      </c>
      <c r="C385" s="28" t="s">
        <v>3143</v>
      </c>
      <c r="D385" s="28" t="s">
        <v>3144</v>
      </c>
      <c r="E385" s="28" t="s">
        <v>2158</v>
      </c>
      <c r="F385" s="27">
        <v>1441596</v>
      </c>
      <c r="G385" s="27">
        <v>41</v>
      </c>
    </row>
    <row r="386" spans="1:7" ht="14.5">
      <c r="A386" s="27">
        <f t="shared" si="1"/>
        <v>484</v>
      </c>
      <c r="B386" s="28" t="s">
        <v>3145</v>
      </c>
      <c r="C386" s="28" t="s">
        <v>2426</v>
      </c>
      <c r="D386" s="28" t="s">
        <v>3146</v>
      </c>
      <c r="E386" s="28" t="s">
        <v>2158</v>
      </c>
      <c r="F386" s="27">
        <v>896219</v>
      </c>
      <c r="G386" s="27">
        <v>39</v>
      </c>
    </row>
    <row r="387" spans="1:7" ht="14.5">
      <c r="A387" s="27">
        <f t="shared" si="1"/>
        <v>485</v>
      </c>
      <c r="B387" s="28" t="s">
        <v>3147</v>
      </c>
      <c r="C387" s="28" t="s">
        <v>3148</v>
      </c>
      <c r="D387" s="28" t="s">
        <v>3149</v>
      </c>
      <c r="E387" s="28" t="s">
        <v>2158</v>
      </c>
      <c r="F387" s="27">
        <v>1322471</v>
      </c>
      <c r="G387" s="27">
        <v>50</v>
      </c>
    </row>
    <row r="388" spans="1:7" ht="14.5">
      <c r="A388" s="27">
        <f t="shared" si="1"/>
        <v>486</v>
      </c>
      <c r="B388" s="28" t="s">
        <v>2928</v>
      </c>
      <c r="C388" s="28" t="s">
        <v>3150</v>
      </c>
      <c r="D388" s="28" t="s">
        <v>3151</v>
      </c>
      <c r="E388" s="28" t="s">
        <v>2178</v>
      </c>
      <c r="F388" s="27">
        <v>544709</v>
      </c>
      <c r="G388" s="27">
        <v>59</v>
      </c>
    </row>
    <row r="389" spans="1:7" ht="14.5">
      <c r="A389" s="27">
        <f t="shared" si="1"/>
        <v>487</v>
      </c>
      <c r="B389" s="28" t="s">
        <v>3152</v>
      </c>
      <c r="C389" s="28" t="s">
        <v>2455</v>
      </c>
      <c r="D389" s="28" t="s">
        <v>3153</v>
      </c>
      <c r="E389" s="28" t="s">
        <v>2178</v>
      </c>
      <c r="F389" s="27">
        <v>1177449</v>
      </c>
      <c r="G389" s="27">
        <v>47</v>
      </c>
    </row>
    <row r="390" spans="1:7" ht="14.5">
      <c r="A390" s="27">
        <f t="shared" si="1"/>
        <v>488</v>
      </c>
      <c r="B390" s="28" t="s">
        <v>3154</v>
      </c>
      <c r="C390" s="28" t="s">
        <v>2815</v>
      </c>
      <c r="D390" s="28" t="s">
        <v>3155</v>
      </c>
      <c r="E390" s="28" t="s">
        <v>2178</v>
      </c>
      <c r="F390" s="27">
        <v>898581</v>
      </c>
      <c r="G390" s="27">
        <v>19</v>
      </c>
    </row>
    <row r="391" spans="1:7" ht="14.5">
      <c r="A391" s="27">
        <f t="shared" si="1"/>
        <v>489</v>
      </c>
      <c r="B391" s="28" t="s">
        <v>2216</v>
      </c>
      <c r="C391" s="28" t="s">
        <v>3156</v>
      </c>
      <c r="D391" s="28" t="s">
        <v>3157</v>
      </c>
      <c r="E391" s="28" t="s">
        <v>2158</v>
      </c>
      <c r="F391" s="27">
        <v>1481308</v>
      </c>
      <c r="G391" s="27">
        <v>26</v>
      </c>
    </row>
    <row r="392" spans="1:7" ht="14.5">
      <c r="A392" s="27">
        <f t="shared" si="1"/>
        <v>490</v>
      </c>
      <c r="B392" s="28" t="s">
        <v>3158</v>
      </c>
      <c r="C392" s="28" t="s">
        <v>3159</v>
      </c>
      <c r="D392" s="28" t="s">
        <v>3160</v>
      </c>
      <c r="E392" s="28" t="s">
        <v>2158</v>
      </c>
      <c r="F392" s="27">
        <v>1160276</v>
      </c>
      <c r="G392" s="27">
        <v>45</v>
      </c>
    </row>
    <row r="393" spans="1:7" ht="14.5">
      <c r="A393" s="27">
        <f t="shared" si="1"/>
        <v>491</v>
      </c>
      <c r="B393" s="28" t="s">
        <v>2172</v>
      </c>
      <c r="C393" s="28" t="s">
        <v>3161</v>
      </c>
      <c r="D393" s="28" t="s">
        <v>3162</v>
      </c>
      <c r="E393" s="28" t="s">
        <v>2162</v>
      </c>
      <c r="F393" s="27">
        <v>1035325</v>
      </c>
      <c r="G393" s="27">
        <v>58</v>
      </c>
    </row>
    <row r="394" spans="1:7" ht="14.5">
      <c r="A394" s="27">
        <f t="shared" si="1"/>
        <v>492</v>
      </c>
      <c r="B394" s="28" t="s">
        <v>3077</v>
      </c>
      <c r="C394" s="28" t="s">
        <v>3159</v>
      </c>
      <c r="D394" s="28" t="s">
        <v>3163</v>
      </c>
      <c r="E394" s="28" t="s">
        <v>2185</v>
      </c>
      <c r="F394" s="27">
        <v>348895</v>
      </c>
      <c r="G394" s="27">
        <v>27</v>
      </c>
    </row>
    <row r="395" spans="1:7" ht="14.5">
      <c r="A395" s="27">
        <f t="shared" si="1"/>
        <v>493</v>
      </c>
      <c r="B395" s="28" t="s">
        <v>3164</v>
      </c>
      <c r="C395" s="28" t="s">
        <v>3165</v>
      </c>
      <c r="D395" s="28" t="s">
        <v>3166</v>
      </c>
      <c r="E395" s="28" t="s">
        <v>2158</v>
      </c>
      <c r="F395" s="27">
        <v>1293916</v>
      </c>
      <c r="G395" s="27">
        <v>21</v>
      </c>
    </row>
    <row r="396" spans="1:7" ht="14.5">
      <c r="A396" s="27">
        <f t="shared" si="1"/>
        <v>494</v>
      </c>
      <c r="B396" s="28" t="s">
        <v>2976</v>
      </c>
      <c r="C396" s="29"/>
      <c r="D396" s="28" t="s">
        <v>3167</v>
      </c>
      <c r="E396" s="29"/>
      <c r="F396" s="27">
        <v>182868</v>
      </c>
      <c r="G396" s="27">
        <v>54</v>
      </c>
    </row>
    <row r="397" spans="1:7" ht="14.5">
      <c r="A397" s="27">
        <f t="shared" si="1"/>
        <v>495</v>
      </c>
      <c r="B397" s="28" t="s">
        <v>2439</v>
      </c>
      <c r="C397" s="28" t="s">
        <v>2369</v>
      </c>
      <c r="D397" s="28" t="s">
        <v>3168</v>
      </c>
      <c r="E397" s="28" t="s">
        <v>2158</v>
      </c>
      <c r="F397" s="27">
        <v>398889</v>
      </c>
      <c r="G397" s="27">
        <v>20</v>
      </c>
    </row>
    <row r="398" spans="1:7" ht="14.5">
      <c r="A398" s="27">
        <f t="shared" si="1"/>
        <v>496</v>
      </c>
      <c r="B398" s="28" t="s">
        <v>3169</v>
      </c>
      <c r="C398" s="28" t="s">
        <v>3170</v>
      </c>
      <c r="D398" s="28" t="s">
        <v>3171</v>
      </c>
      <c r="E398" s="28" t="s">
        <v>2162</v>
      </c>
      <c r="F398" s="27">
        <v>913226</v>
      </c>
      <c r="G398" s="27">
        <v>36</v>
      </c>
    </row>
    <row r="399" spans="1:7" ht="14.5">
      <c r="A399" s="27">
        <f t="shared" si="1"/>
        <v>497</v>
      </c>
      <c r="B399" s="28" t="s">
        <v>3172</v>
      </c>
      <c r="C399" s="28" t="s">
        <v>2807</v>
      </c>
      <c r="D399" s="28" t="s">
        <v>3173</v>
      </c>
      <c r="E399" s="28" t="s">
        <v>2178</v>
      </c>
      <c r="F399" s="27">
        <v>642447</v>
      </c>
      <c r="G399" s="27">
        <v>58</v>
      </c>
    </row>
    <row r="400" spans="1:7" ht="14.5">
      <c r="A400" s="27">
        <f t="shared" si="1"/>
        <v>498</v>
      </c>
      <c r="B400" s="28" t="s">
        <v>3174</v>
      </c>
      <c r="C400" s="28" t="s">
        <v>2940</v>
      </c>
      <c r="D400" s="28" t="s">
        <v>3175</v>
      </c>
      <c r="E400" s="28" t="s">
        <v>2158</v>
      </c>
      <c r="F400" s="27">
        <v>1164962</v>
      </c>
      <c r="G400" s="27">
        <v>27</v>
      </c>
    </row>
    <row r="401" spans="1:7" ht="14.5">
      <c r="A401" s="27">
        <f t="shared" si="1"/>
        <v>499</v>
      </c>
      <c r="B401" s="28" t="s">
        <v>3176</v>
      </c>
      <c r="C401" s="28" t="s">
        <v>3177</v>
      </c>
      <c r="D401" s="28" t="s">
        <v>3178</v>
      </c>
      <c r="E401" s="28" t="s">
        <v>2178</v>
      </c>
      <c r="F401" s="27">
        <v>906679</v>
      </c>
      <c r="G401" s="27">
        <v>57</v>
      </c>
    </row>
    <row r="402" spans="1:7" ht="14.5">
      <c r="A402" s="27">
        <f t="shared" si="1"/>
        <v>500</v>
      </c>
      <c r="B402" s="28" t="s">
        <v>3179</v>
      </c>
      <c r="C402" s="28" t="s">
        <v>2254</v>
      </c>
      <c r="D402" s="28" t="s">
        <v>3180</v>
      </c>
      <c r="E402" s="28" t="s">
        <v>2162</v>
      </c>
      <c r="F402" s="27">
        <v>418496</v>
      </c>
      <c r="G402" s="27">
        <v>41</v>
      </c>
    </row>
    <row r="403" spans="1:7" ht="14.5">
      <c r="A403" s="27">
        <f t="shared" si="1"/>
        <v>501</v>
      </c>
      <c r="B403" s="28" t="s">
        <v>2872</v>
      </c>
      <c r="C403" s="28" t="s">
        <v>3181</v>
      </c>
      <c r="D403" s="28" t="s">
        <v>3182</v>
      </c>
      <c r="E403" s="28" t="s">
        <v>2195</v>
      </c>
      <c r="F403" s="27">
        <v>1456355</v>
      </c>
      <c r="G403" s="27">
        <v>34</v>
      </c>
    </row>
    <row r="404" spans="1:7" ht="14.5">
      <c r="A404" s="27">
        <f t="shared" si="1"/>
        <v>502</v>
      </c>
      <c r="B404" s="28" t="s">
        <v>2502</v>
      </c>
      <c r="C404" s="28" t="s">
        <v>3183</v>
      </c>
      <c r="D404" s="28" t="s">
        <v>3184</v>
      </c>
      <c r="E404" s="28" t="s">
        <v>2158</v>
      </c>
      <c r="F404" s="27">
        <v>1227964</v>
      </c>
      <c r="G404" s="27">
        <v>47</v>
      </c>
    </row>
    <row r="405" spans="1:7" ht="14.5">
      <c r="A405" s="27">
        <f t="shared" si="1"/>
        <v>503</v>
      </c>
      <c r="B405" s="28" t="s">
        <v>2727</v>
      </c>
      <c r="C405" s="28" t="s">
        <v>2723</v>
      </c>
      <c r="D405" s="28" t="s">
        <v>3185</v>
      </c>
      <c r="E405" s="28" t="s">
        <v>2185</v>
      </c>
      <c r="F405" s="27">
        <v>1463889</v>
      </c>
      <c r="G405" s="27">
        <v>38</v>
      </c>
    </row>
    <row r="406" spans="1:7" ht="14.5">
      <c r="A406" s="27">
        <f t="shared" si="1"/>
        <v>504</v>
      </c>
      <c r="B406" s="28" t="s">
        <v>3186</v>
      </c>
      <c r="C406" s="28" t="s">
        <v>3187</v>
      </c>
      <c r="D406" s="29"/>
      <c r="E406" s="28" t="s">
        <v>2162</v>
      </c>
      <c r="F406" s="27">
        <v>1141785</v>
      </c>
      <c r="G406" s="27">
        <v>24</v>
      </c>
    </row>
    <row r="407" spans="1:7" ht="14.5">
      <c r="A407" s="27">
        <f t="shared" si="1"/>
        <v>505</v>
      </c>
      <c r="B407" s="28" t="s">
        <v>3188</v>
      </c>
      <c r="C407" s="28" t="s">
        <v>3189</v>
      </c>
      <c r="D407" s="28" t="s">
        <v>3190</v>
      </c>
      <c r="E407" s="28" t="s">
        <v>2185</v>
      </c>
      <c r="F407" s="27">
        <v>1221430</v>
      </c>
      <c r="G407" s="27">
        <v>33</v>
      </c>
    </row>
    <row r="408" spans="1:7" ht="14.5">
      <c r="A408" s="27">
        <f t="shared" si="1"/>
        <v>506</v>
      </c>
      <c r="B408" s="28" t="s">
        <v>3191</v>
      </c>
      <c r="C408" s="28" t="s">
        <v>3192</v>
      </c>
      <c r="D408" s="28" t="s">
        <v>3193</v>
      </c>
      <c r="E408" s="28" t="s">
        <v>2158</v>
      </c>
      <c r="F408" s="27">
        <v>1092472</v>
      </c>
      <c r="G408" s="27">
        <v>25</v>
      </c>
    </row>
    <row r="409" spans="1:7" ht="14.5">
      <c r="A409" s="27">
        <f t="shared" si="1"/>
        <v>507</v>
      </c>
      <c r="B409" s="28" t="s">
        <v>3194</v>
      </c>
      <c r="C409" s="28" t="s">
        <v>3195</v>
      </c>
      <c r="D409" s="28" t="s">
        <v>3196</v>
      </c>
      <c r="E409" s="28" t="s">
        <v>2178</v>
      </c>
      <c r="F409" s="27">
        <v>830695</v>
      </c>
      <c r="G409" s="27">
        <v>49</v>
      </c>
    </row>
    <row r="410" spans="1:7" ht="14.5">
      <c r="A410" s="27">
        <f t="shared" si="1"/>
        <v>508</v>
      </c>
      <c r="B410" s="28" t="s">
        <v>2983</v>
      </c>
      <c r="C410" s="28" t="s">
        <v>3197</v>
      </c>
      <c r="D410" s="28" t="s">
        <v>3198</v>
      </c>
      <c r="E410" s="28" t="s">
        <v>2178</v>
      </c>
      <c r="F410" s="27">
        <v>464243</v>
      </c>
      <c r="G410" s="27">
        <v>36</v>
      </c>
    </row>
    <row r="411" spans="1:7" ht="14.5">
      <c r="A411" s="27">
        <f t="shared" si="1"/>
        <v>509</v>
      </c>
      <c r="B411" s="28" t="s">
        <v>3154</v>
      </c>
      <c r="C411" s="28" t="s">
        <v>3199</v>
      </c>
      <c r="D411" s="28" t="s">
        <v>3200</v>
      </c>
      <c r="E411" s="28" t="s">
        <v>2158</v>
      </c>
      <c r="F411" s="27">
        <v>499989</v>
      </c>
      <c r="G411" s="27">
        <v>44</v>
      </c>
    </row>
    <row r="412" spans="1:7" ht="14.5">
      <c r="A412" s="27">
        <f t="shared" si="1"/>
        <v>510</v>
      </c>
      <c r="B412" s="28" t="s">
        <v>3113</v>
      </c>
      <c r="C412" s="28" t="s">
        <v>2505</v>
      </c>
      <c r="D412" s="28" t="s">
        <v>3201</v>
      </c>
      <c r="E412" s="28" t="s">
        <v>2185</v>
      </c>
      <c r="F412" s="27">
        <v>1384647</v>
      </c>
      <c r="G412" s="27">
        <v>40</v>
      </c>
    </row>
    <row r="413" spans="1:7" ht="14.5">
      <c r="A413" s="27">
        <f t="shared" si="1"/>
        <v>511</v>
      </c>
      <c r="B413" s="28" t="s">
        <v>3202</v>
      </c>
      <c r="C413" s="28" t="s">
        <v>2903</v>
      </c>
      <c r="D413" s="28" t="s">
        <v>3203</v>
      </c>
      <c r="E413" s="28" t="s">
        <v>2178</v>
      </c>
      <c r="F413" s="27">
        <v>1463236</v>
      </c>
      <c r="G413" s="27">
        <v>35</v>
      </c>
    </row>
    <row r="414" spans="1:7" ht="14.5">
      <c r="A414" s="27">
        <f t="shared" si="1"/>
        <v>512</v>
      </c>
      <c r="B414" s="28" t="s">
        <v>3204</v>
      </c>
      <c r="C414" s="28" t="s">
        <v>3205</v>
      </c>
      <c r="D414" s="28" t="s">
        <v>3206</v>
      </c>
      <c r="E414" s="28" t="s">
        <v>2195</v>
      </c>
      <c r="F414" s="27">
        <v>551194</v>
      </c>
      <c r="G414" s="27">
        <v>55</v>
      </c>
    </row>
    <row r="415" spans="1:7" ht="14.5">
      <c r="A415" s="27">
        <f t="shared" si="1"/>
        <v>513</v>
      </c>
      <c r="B415" s="28" t="s">
        <v>3207</v>
      </c>
      <c r="C415" s="28" t="s">
        <v>2279</v>
      </c>
      <c r="D415" s="28" t="s">
        <v>3208</v>
      </c>
      <c r="E415" s="28" t="s">
        <v>2178</v>
      </c>
      <c r="F415" s="27">
        <v>287845</v>
      </c>
      <c r="G415" s="27">
        <v>23</v>
      </c>
    </row>
    <row r="416" spans="1:7" ht="14.5">
      <c r="A416" s="27">
        <f t="shared" si="1"/>
        <v>514</v>
      </c>
      <c r="B416" s="28" t="s">
        <v>3209</v>
      </c>
      <c r="C416" s="28" t="s">
        <v>3210</v>
      </c>
      <c r="D416" s="28" t="s">
        <v>3211</v>
      </c>
      <c r="E416" s="28" t="s">
        <v>2185</v>
      </c>
      <c r="F416" s="27">
        <v>1188507</v>
      </c>
      <c r="G416" s="27">
        <v>50</v>
      </c>
    </row>
    <row r="417" spans="1:7" ht="14.5">
      <c r="A417" s="27">
        <f t="shared" si="1"/>
        <v>515</v>
      </c>
      <c r="B417" s="28" t="s">
        <v>3212</v>
      </c>
      <c r="C417" s="28" t="s">
        <v>2500</v>
      </c>
      <c r="D417" s="28" t="s">
        <v>3213</v>
      </c>
      <c r="E417" s="28" t="s">
        <v>2158</v>
      </c>
      <c r="F417" s="27">
        <v>500313</v>
      </c>
      <c r="G417" s="27">
        <v>59</v>
      </c>
    </row>
    <row r="418" spans="1:7" ht="14.5">
      <c r="A418" s="27">
        <f t="shared" si="1"/>
        <v>516</v>
      </c>
      <c r="B418" s="28" t="s">
        <v>3214</v>
      </c>
      <c r="C418" s="28" t="s">
        <v>3215</v>
      </c>
      <c r="D418" s="28" t="s">
        <v>3216</v>
      </c>
      <c r="E418" s="28" t="s">
        <v>2162</v>
      </c>
      <c r="F418" s="27">
        <v>400137</v>
      </c>
      <c r="G418" s="27">
        <v>34</v>
      </c>
    </row>
    <row r="419" spans="1:7" ht="14.5">
      <c r="A419" s="27">
        <f t="shared" si="1"/>
        <v>517</v>
      </c>
      <c r="B419" s="28" t="s">
        <v>3217</v>
      </c>
      <c r="C419" s="28" t="s">
        <v>3218</v>
      </c>
      <c r="D419" s="28" t="s">
        <v>3219</v>
      </c>
      <c r="E419" s="28" t="s">
        <v>2178</v>
      </c>
      <c r="F419" s="27">
        <v>1414498</v>
      </c>
      <c r="G419" s="27">
        <v>53</v>
      </c>
    </row>
    <row r="420" spans="1:7" ht="14.5">
      <c r="A420" s="27">
        <f t="shared" si="1"/>
        <v>518</v>
      </c>
      <c r="B420" s="28" t="s">
        <v>3220</v>
      </c>
      <c r="C420" s="28" t="s">
        <v>2864</v>
      </c>
      <c r="D420" s="28" t="s">
        <v>3221</v>
      </c>
      <c r="E420" s="28" t="s">
        <v>2158</v>
      </c>
      <c r="F420" s="27">
        <v>155057</v>
      </c>
      <c r="G420" s="27">
        <v>56</v>
      </c>
    </row>
    <row r="421" spans="1:7" ht="14.5">
      <c r="A421" s="27">
        <f t="shared" si="1"/>
        <v>519</v>
      </c>
      <c r="B421" s="28" t="s">
        <v>2632</v>
      </c>
      <c r="C421" s="28" t="s">
        <v>3222</v>
      </c>
      <c r="D421" s="28" t="s">
        <v>3223</v>
      </c>
      <c r="E421" s="28" t="s">
        <v>2178</v>
      </c>
      <c r="F421" s="27">
        <v>705433</v>
      </c>
      <c r="G421" s="27">
        <v>27</v>
      </c>
    </row>
    <row r="422" spans="1:7" ht="14.5">
      <c r="A422" s="27">
        <f t="shared" si="1"/>
        <v>520</v>
      </c>
      <c r="B422" s="28" t="s">
        <v>3224</v>
      </c>
      <c r="C422" s="28" t="s">
        <v>3225</v>
      </c>
      <c r="D422" s="28" t="s">
        <v>3226</v>
      </c>
      <c r="E422" s="28" t="s">
        <v>2185</v>
      </c>
      <c r="F422" s="27">
        <v>133757</v>
      </c>
      <c r="G422" s="27">
        <v>51</v>
      </c>
    </row>
    <row r="423" spans="1:7" ht="14.5">
      <c r="A423" s="27">
        <f t="shared" si="1"/>
        <v>521</v>
      </c>
      <c r="B423" s="28" t="s">
        <v>3227</v>
      </c>
      <c r="C423" s="28" t="s">
        <v>3228</v>
      </c>
      <c r="D423" s="28" t="s">
        <v>3229</v>
      </c>
      <c r="E423" s="28" t="s">
        <v>2162</v>
      </c>
      <c r="F423" s="27">
        <v>254813</v>
      </c>
      <c r="G423" s="27">
        <v>32</v>
      </c>
    </row>
    <row r="424" spans="1:7" ht="14.5">
      <c r="A424" s="27">
        <f t="shared" si="1"/>
        <v>522</v>
      </c>
      <c r="B424" s="28" t="s">
        <v>3230</v>
      </c>
      <c r="C424" s="28" t="s">
        <v>2676</v>
      </c>
      <c r="D424" s="28" t="s">
        <v>3231</v>
      </c>
      <c r="E424" s="28" t="s">
        <v>2178</v>
      </c>
      <c r="F424" s="27">
        <v>909115</v>
      </c>
      <c r="G424" s="27">
        <v>24</v>
      </c>
    </row>
    <row r="425" spans="1:7" ht="14.5">
      <c r="A425" s="27">
        <f t="shared" si="1"/>
        <v>523</v>
      </c>
      <c r="B425" s="28" t="s">
        <v>3232</v>
      </c>
      <c r="C425" s="28" t="s">
        <v>2892</v>
      </c>
      <c r="D425" s="28" t="s">
        <v>3233</v>
      </c>
      <c r="E425" s="28" t="s">
        <v>2185</v>
      </c>
      <c r="F425" s="27">
        <v>1050595</v>
      </c>
      <c r="G425" s="27">
        <v>36</v>
      </c>
    </row>
    <row r="426" spans="1:7" ht="14.5">
      <c r="A426" s="27">
        <f t="shared" si="1"/>
        <v>524</v>
      </c>
      <c r="B426" s="28" t="s">
        <v>3234</v>
      </c>
      <c r="C426" s="28" t="s">
        <v>3235</v>
      </c>
      <c r="D426" s="28" t="s">
        <v>3236</v>
      </c>
      <c r="E426" s="28" t="s">
        <v>2195</v>
      </c>
      <c r="F426" s="27">
        <v>392388</v>
      </c>
      <c r="G426" s="27">
        <v>39</v>
      </c>
    </row>
    <row r="427" spans="1:7" ht="14.5">
      <c r="A427" s="27">
        <f t="shared" si="1"/>
        <v>525</v>
      </c>
      <c r="B427" s="28" t="s">
        <v>2685</v>
      </c>
      <c r="C427" s="28" t="s">
        <v>2840</v>
      </c>
      <c r="D427" s="28" t="s">
        <v>3237</v>
      </c>
      <c r="E427" s="28" t="s">
        <v>2178</v>
      </c>
      <c r="F427" s="27">
        <v>1404208</v>
      </c>
      <c r="G427" s="27">
        <v>57</v>
      </c>
    </row>
    <row r="428" spans="1:7" ht="14.5">
      <c r="A428" s="27">
        <f t="shared" si="1"/>
        <v>526</v>
      </c>
      <c r="B428" s="28" t="s">
        <v>2244</v>
      </c>
      <c r="C428" s="28" t="s">
        <v>3238</v>
      </c>
      <c r="D428" s="28" t="s">
        <v>3239</v>
      </c>
      <c r="E428" s="28" t="s">
        <v>2178</v>
      </c>
      <c r="F428" s="27">
        <v>873088</v>
      </c>
      <c r="G428" s="29"/>
    </row>
    <row r="429" spans="1:7" ht="14.5">
      <c r="A429" s="27">
        <f t="shared" si="1"/>
        <v>527</v>
      </c>
      <c r="B429" s="28" t="s">
        <v>3240</v>
      </c>
      <c r="C429" s="28" t="s">
        <v>2679</v>
      </c>
      <c r="D429" s="28" t="s">
        <v>3241</v>
      </c>
      <c r="E429" s="28" t="s">
        <v>2162</v>
      </c>
      <c r="F429" s="27">
        <v>538406</v>
      </c>
      <c r="G429" s="27">
        <v>54</v>
      </c>
    </row>
    <row r="430" spans="1:7" ht="14.5">
      <c r="A430" s="27">
        <f t="shared" si="1"/>
        <v>528</v>
      </c>
      <c r="B430" s="28" t="s">
        <v>3242</v>
      </c>
      <c r="C430" s="28" t="s">
        <v>3243</v>
      </c>
      <c r="D430" s="28" t="s">
        <v>3244</v>
      </c>
      <c r="E430" s="28" t="s">
        <v>2162</v>
      </c>
      <c r="F430" s="27">
        <v>1125595</v>
      </c>
      <c r="G430" s="27">
        <v>49</v>
      </c>
    </row>
    <row r="431" spans="1:7" ht="14.5">
      <c r="A431" s="27">
        <f t="shared" si="1"/>
        <v>529</v>
      </c>
      <c r="B431" s="28" t="s">
        <v>3245</v>
      </c>
      <c r="C431" s="28" t="s">
        <v>3246</v>
      </c>
      <c r="D431" s="28" t="s">
        <v>3247</v>
      </c>
      <c r="E431" s="28" t="s">
        <v>2178</v>
      </c>
      <c r="F431" s="27">
        <v>1181426</v>
      </c>
      <c r="G431" s="27">
        <v>57</v>
      </c>
    </row>
    <row r="432" spans="1:7" ht="14.5">
      <c r="A432" s="27">
        <f t="shared" si="1"/>
        <v>530</v>
      </c>
      <c r="B432" s="28" t="s">
        <v>2219</v>
      </c>
      <c r="C432" s="28" t="s">
        <v>3248</v>
      </c>
      <c r="D432" s="28" t="s">
        <v>3249</v>
      </c>
      <c r="E432" s="28" t="s">
        <v>2162</v>
      </c>
      <c r="F432" s="27">
        <v>623928</v>
      </c>
      <c r="G432" s="27">
        <v>57</v>
      </c>
    </row>
    <row r="433" spans="1:7" ht="14.5">
      <c r="A433" s="27">
        <f t="shared" si="1"/>
        <v>531</v>
      </c>
      <c r="B433" s="28" t="s">
        <v>2806</v>
      </c>
      <c r="C433" s="28" t="s">
        <v>3250</v>
      </c>
      <c r="D433" s="28" t="s">
        <v>3251</v>
      </c>
      <c r="E433" s="28" t="s">
        <v>2195</v>
      </c>
      <c r="F433" s="27">
        <v>1340838</v>
      </c>
      <c r="G433" s="27">
        <v>36</v>
      </c>
    </row>
    <row r="434" spans="1:7" ht="14.5">
      <c r="A434" s="27">
        <f t="shared" si="1"/>
        <v>532</v>
      </c>
      <c r="B434" s="28" t="s">
        <v>3252</v>
      </c>
      <c r="C434" s="28" t="s">
        <v>3253</v>
      </c>
      <c r="D434" s="28" t="s">
        <v>3254</v>
      </c>
      <c r="E434" s="28" t="s">
        <v>2178</v>
      </c>
      <c r="F434" s="27">
        <v>741933</v>
      </c>
      <c r="G434" s="27">
        <v>30</v>
      </c>
    </row>
    <row r="435" spans="1:7" ht="14.5">
      <c r="A435" s="27">
        <f t="shared" si="1"/>
        <v>533</v>
      </c>
      <c r="B435" s="28" t="s">
        <v>3255</v>
      </c>
      <c r="C435" s="28" t="s">
        <v>3256</v>
      </c>
      <c r="D435" s="28" t="s">
        <v>3257</v>
      </c>
      <c r="E435" s="28" t="s">
        <v>2195</v>
      </c>
      <c r="F435" s="27">
        <v>1262009</v>
      </c>
      <c r="G435" s="27">
        <v>29</v>
      </c>
    </row>
    <row r="436" spans="1:7" ht="14.5">
      <c r="A436" s="27">
        <f t="shared" si="1"/>
        <v>534</v>
      </c>
      <c r="B436" s="28" t="s">
        <v>3258</v>
      </c>
      <c r="C436" s="28" t="s">
        <v>3259</v>
      </c>
      <c r="D436" s="28" t="s">
        <v>3260</v>
      </c>
      <c r="E436" s="29"/>
      <c r="F436" s="27">
        <v>173220</v>
      </c>
      <c r="G436" s="27">
        <v>31</v>
      </c>
    </row>
    <row r="437" spans="1:7" ht="14.5">
      <c r="A437" s="27">
        <f t="shared" si="1"/>
        <v>535</v>
      </c>
      <c r="B437" s="28" t="s">
        <v>3179</v>
      </c>
      <c r="C437" s="28" t="s">
        <v>3261</v>
      </c>
      <c r="D437" s="28" t="s">
        <v>3262</v>
      </c>
      <c r="E437" s="28" t="s">
        <v>2158</v>
      </c>
      <c r="F437" s="27">
        <v>1231817</v>
      </c>
      <c r="G437" s="27">
        <v>59</v>
      </c>
    </row>
    <row r="438" spans="1:7" ht="14.5">
      <c r="A438" s="27">
        <f t="shared" si="1"/>
        <v>536</v>
      </c>
      <c r="B438" s="28" t="s">
        <v>3263</v>
      </c>
      <c r="C438" s="28" t="s">
        <v>2740</v>
      </c>
      <c r="D438" s="28" t="s">
        <v>3264</v>
      </c>
      <c r="E438" s="28" t="s">
        <v>2158</v>
      </c>
      <c r="F438" s="27">
        <v>617269</v>
      </c>
      <c r="G438" s="27">
        <v>43</v>
      </c>
    </row>
    <row r="439" spans="1:7" ht="14.5">
      <c r="A439" s="27">
        <f t="shared" si="1"/>
        <v>537</v>
      </c>
      <c r="B439" s="28" t="s">
        <v>3265</v>
      </c>
      <c r="C439" s="28" t="s">
        <v>3266</v>
      </c>
      <c r="D439" s="28" t="s">
        <v>3267</v>
      </c>
      <c r="E439" s="28" t="s">
        <v>2178</v>
      </c>
      <c r="F439" s="27">
        <v>1437798</v>
      </c>
      <c r="G439" s="27">
        <v>49</v>
      </c>
    </row>
    <row r="440" spans="1:7" ht="14.5">
      <c r="A440" s="27">
        <f t="shared" si="1"/>
        <v>538</v>
      </c>
      <c r="B440" s="28" t="s">
        <v>3268</v>
      </c>
      <c r="C440" s="28" t="s">
        <v>3269</v>
      </c>
      <c r="D440" s="28" t="s">
        <v>3270</v>
      </c>
      <c r="E440" s="28" t="s">
        <v>2158</v>
      </c>
      <c r="F440" s="27">
        <v>759493</v>
      </c>
      <c r="G440" s="27">
        <v>34</v>
      </c>
    </row>
    <row r="441" spans="1:7" ht="14.5">
      <c r="A441" s="27">
        <f t="shared" si="1"/>
        <v>539</v>
      </c>
      <c r="B441" s="28" t="s">
        <v>2649</v>
      </c>
      <c r="C441" s="28" t="s">
        <v>3271</v>
      </c>
      <c r="D441" s="28" t="s">
        <v>3272</v>
      </c>
      <c r="E441" s="28" t="s">
        <v>2178</v>
      </c>
      <c r="F441" s="27">
        <v>1058247</v>
      </c>
      <c r="G441" s="27">
        <v>27</v>
      </c>
    </row>
    <row r="442" spans="1:7" ht="14.5">
      <c r="A442" s="27">
        <f t="shared" si="1"/>
        <v>540</v>
      </c>
      <c r="B442" s="28" t="s">
        <v>3273</v>
      </c>
      <c r="C442" s="28" t="s">
        <v>3274</v>
      </c>
      <c r="D442" s="28" t="s">
        <v>3275</v>
      </c>
      <c r="E442" s="28" t="s">
        <v>2185</v>
      </c>
      <c r="F442" s="27">
        <v>1377853</v>
      </c>
      <c r="G442" s="27">
        <v>38</v>
      </c>
    </row>
    <row r="443" spans="1:7" ht="14.5">
      <c r="A443" s="27">
        <f t="shared" si="1"/>
        <v>541</v>
      </c>
      <c r="B443" s="28" t="s">
        <v>3276</v>
      </c>
      <c r="C443" s="28" t="s">
        <v>3066</v>
      </c>
      <c r="D443" s="28" t="s">
        <v>3277</v>
      </c>
      <c r="E443" s="28" t="s">
        <v>2185</v>
      </c>
      <c r="F443" s="27">
        <v>336612</v>
      </c>
      <c r="G443" s="27">
        <v>54</v>
      </c>
    </row>
    <row r="444" spans="1:7" ht="14.5">
      <c r="A444" s="27">
        <f t="shared" si="1"/>
        <v>542</v>
      </c>
      <c r="B444" s="28" t="s">
        <v>3278</v>
      </c>
      <c r="C444" s="28" t="s">
        <v>2938</v>
      </c>
      <c r="D444" s="28" t="s">
        <v>3279</v>
      </c>
      <c r="E444" s="28" t="s">
        <v>2158</v>
      </c>
      <c r="F444" s="27">
        <v>219548</v>
      </c>
      <c r="G444" s="27">
        <v>33</v>
      </c>
    </row>
    <row r="445" spans="1:7" ht="14.5">
      <c r="A445" s="27">
        <f t="shared" si="1"/>
        <v>543</v>
      </c>
      <c r="B445" s="28" t="s">
        <v>2465</v>
      </c>
      <c r="C445" s="28" t="s">
        <v>3280</v>
      </c>
      <c r="D445" s="28" t="s">
        <v>3281</v>
      </c>
      <c r="E445" s="28" t="s">
        <v>2158</v>
      </c>
      <c r="F445" s="27">
        <v>209928</v>
      </c>
      <c r="G445" s="27">
        <v>47</v>
      </c>
    </row>
    <row r="446" spans="1:7" ht="14.5">
      <c r="A446" s="27">
        <f t="shared" si="1"/>
        <v>544</v>
      </c>
      <c r="B446" s="28" t="s">
        <v>2637</v>
      </c>
      <c r="C446" s="28" t="s">
        <v>3282</v>
      </c>
      <c r="D446" s="28" t="s">
        <v>3283</v>
      </c>
      <c r="E446" s="28" t="s">
        <v>2158</v>
      </c>
      <c r="F446" s="27">
        <v>1056221</v>
      </c>
      <c r="G446" s="27">
        <v>25</v>
      </c>
    </row>
    <row r="447" spans="1:7" ht="14.5">
      <c r="A447" s="27">
        <f t="shared" si="1"/>
        <v>545</v>
      </c>
      <c r="B447" s="28" t="s">
        <v>3207</v>
      </c>
      <c r="C447" s="28" t="s">
        <v>2590</v>
      </c>
      <c r="D447" s="28" t="s">
        <v>3284</v>
      </c>
      <c r="E447" s="28" t="s">
        <v>2158</v>
      </c>
      <c r="F447" s="27">
        <v>1011318</v>
      </c>
      <c r="G447" s="27">
        <v>34</v>
      </c>
    </row>
    <row r="448" spans="1:7" ht="14.5">
      <c r="A448" s="27">
        <f t="shared" si="1"/>
        <v>546</v>
      </c>
      <c r="B448" s="28" t="s">
        <v>3285</v>
      </c>
      <c r="C448" s="28" t="s">
        <v>3286</v>
      </c>
      <c r="D448" s="28" t="s">
        <v>3287</v>
      </c>
      <c r="E448" s="28" t="s">
        <v>2178</v>
      </c>
      <c r="F448" s="27">
        <v>851090</v>
      </c>
      <c r="G448" s="27">
        <v>56</v>
      </c>
    </row>
    <row r="449" spans="1:7" ht="14.5">
      <c r="A449" s="27">
        <f t="shared" si="1"/>
        <v>547</v>
      </c>
      <c r="B449" s="28" t="s">
        <v>2282</v>
      </c>
      <c r="C449" s="28" t="s">
        <v>3288</v>
      </c>
      <c r="D449" s="28" t="s">
        <v>3289</v>
      </c>
      <c r="E449" s="28" t="s">
        <v>2185</v>
      </c>
      <c r="F449" s="27">
        <v>1395631</v>
      </c>
      <c r="G449" s="27">
        <v>30</v>
      </c>
    </row>
    <row r="450" spans="1:7" ht="14.5">
      <c r="A450" s="27">
        <f t="shared" si="1"/>
        <v>548</v>
      </c>
      <c r="B450" s="28" t="s">
        <v>2242</v>
      </c>
      <c r="C450" s="28" t="s">
        <v>2583</v>
      </c>
      <c r="D450" s="28" t="s">
        <v>3290</v>
      </c>
      <c r="E450" s="28" t="s">
        <v>2162</v>
      </c>
      <c r="F450" s="27">
        <v>1045881</v>
      </c>
      <c r="G450" s="27">
        <v>20</v>
      </c>
    </row>
    <row r="451" spans="1:7" ht="14.5">
      <c r="A451" s="27">
        <f t="shared" si="1"/>
        <v>549</v>
      </c>
      <c r="B451" s="28" t="s">
        <v>2937</v>
      </c>
      <c r="C451" s="28" t="s">
        <v>3291</v>
      </c>
      <c r="D451" s="28" t="s">
        <v>3292</v>
      </c>
      <c r="E451" s="28" t="s">
        <v>2162</v>
      </c>
      <c r="F451" s="27">
        <v>899381</v>
      </c>
      <c r="G451" s="27">
        <v>49</v>
      </c>
    </row>
    <row r="452" spans="1:7" ht="14.5">
      <c r="A452" s="27">
        <f t="shared" si="1"/>
        <v>550</v>
      </c>
      <c r="B452" s="28" t="s">
        <v>3293</v>
      </c>
      <c r="C452" s="28" t="s">
        <v>3071</v>
      </c>
      <c r="D452" s="28" t="s">
        <v>3294</v>
      </c>
      <c r="E452" s="28" t="s">
        <v>2185</v>
      </c>
      <c r="F452" s="27">
        <v>1148813</v>
      </c>
      <c r="G452" s="27">
        <v>40</v>
      </c>
    </row>
    <row r="453" spans="1:7" ht="14.5">
      <c r="A453" s="27">
        <f t="shared" si="1"/>
        <v>551</v>
      </c>
      <c r="B453" s="28" t="s">
        <v>2348</v>
      </c>
      <c r="C453" s="28" t="s">
        <v>3295</v>
      </c>
      <c r="D453" s="28" t="s">
        <v>3296</v>
      </c>
      <c r="E453" s="28" t="s">
        <v>2185</v>
      </c>
      <c r="F453" s="27">
        <v>299203</v>
      </c>
      <c r="G453" s="27">
        <v>33</v>
      </c>
    </row>
    <row r="454" spans="1:7" ht="14.5">
      <c r="A454" s="27">
        <f t="shared" si="1"/>
        <v>552</v>
      </c>
      <c r="B454" s="28" t="s">
        <v>2482</v>
      </c>
      <c r="C454" s="28" t="s">
        <v>2405</v>
      </c>
      <c r="D454" s="28" t="s">
        <v>3297</v>
      </c>
      <c r="E454" s="28" t="s">
        <v>2195</v>
      </c>
      <c r="F454" s="27">
        <v>1321913</v>
      </c>
      <c r="G454" s="27">
        <v>33</v>
      </c>
    </row>
    <row r="455" spans="1:7" ht="14.5">
      <c r="A455" s="27">
        <f t="shared" si="1"/>
        <v>553</v>
      </c>
      <c r="B455" s="28" t="s">
        <v>3298</v>
      </c>
      <c r="C455" s="28" t="s">
        <v>3299</v>
      </c>
      <c r="D455" s="28" t="s">
        <v>3300</v>
      </c>
      <c r="E455" s="28" t="s">
        <v>2195</v>
      </c>
      <c r="F455" s="27">
        <v>837168</v>
      </c>
      <c r="G455" s="27">
        <v>23</v>
      </c>
    </row>
    <row r="456" spans="1:7" ht="14.5">
      <c r="A456" s="27">
        <f t="shared" si="1"/>
        <v>554</v>
      </c>
      <c r="B456" s="28" t="s">
        <v>3301</v>
      </c>
      <c r="C456" s="28" t="s">
        <v>3170</v>
      </c>
      <c r="D456" s="28" t="s">
        <v>3302</v>
      </c>
      <c r="E456" s="28" t="s">
        <v>2185</v>
      </c>
      <c r="F456" s="27">
        <v>834077</v>
      </c>
      <c r="G456" s="27">
        <v>28</v>
      </c>
    </row>
    <row r="457" spans="1:7" ht="14.5">
      <c r="A457" s="27">
        <f t="shared" si="1"/>
        <v>555</v>
      </c>
      <c r="B457" s="28" t="s">
        <v>2468</v>
      </c>
      <c r="C457" s="28" t="s">
        <v>3303</v>
      </c>
      <c r="D457" s="28" t="s">
        <v>3304</v>
      </c>
      <c r="E457" s="28" t="s">
        <v>2178</v>
      </c>
      <c r="F457" s="27">
        <v>578493</v>
      </c>
      <c r="G457" s="27">
        <v>59</v>
      </c>
    </row>
    <row r="458" spans="1:7" ht="14.5">
      <c r="A458" s="27">
        <f t="shared" si="1"/>
        <v>556</v>
      </c>
      <c r="B458" s="28" t="s">
        <v>3305</v>
      </c>
      <c r="C458" s="28" t="s">
        <v>3306</v>
      </c>
      <c r="D458" s="28" t="s">
        <v>3307</v>
      </c>
      <c r="E458" s="28" t="s">
        <v>2195</v>
      </c>
      <c r="F458" s="27">
        <v>1459375</v>
      </c>
      <c r="G458" s="29"/>
    </row>
    <row r="459" spans="1:7" ht="14.5">
      <c r="A459" s="27">
        <f t="shared" si="1"/>
        <v>557</v>
      </c>
      <c r="B459" s="28" t="s">
        <v>3308</v>
      </c>
      <c r="C459" s="28" t="s">
        <v>3309</v>
      </c>
      <c r="D459" s="28" t="s">
        <v>3310</v>
      </c>
      <c r="E459" s="28" t="s">
        <v>2195</v>
      </c>
      <c r="F459" s="27">
        <v>691435</v>
      </c>
      <c r="G459" s="27">
        <v>50</v>
      </c>
    </row>
    <row r="460" spans="1:7" ht="14.5">
      <c r="A460" s="27">
        <f t="shared" si="1"/>
        <v>558</v>
      </c>
      <c r="B460" s="28" t="s">
        <v>2973</v>
      </c>
      <c r="C460" s="28" t="s">
        <v>2558</v>
      </c>
      <c r="D460" s="28" t="s">
        <v>3311</v>
      </c>
      <c r="E460" s="28" t="s">
        <v>2178</v>
      </c>
      <c r="F460" s="27">
        <v>966266</v>
      </c>
      <c r="G460" s="27">
        <v>42</v>
      </c>
    </row>
    <row r="461" spans="1:7" ht="14.5">
      <c r="A461" s="27">
        <f t="shared" si="1"/>
        <v>559</v>
      </c>
      <c r="B461" s="28" t="s">
        <v>3312</v>
      </c>
      <c r="C461" s="28" t="s">
        <v>2815</v>
      </c>
      <c r="D461" s="28" t="s">
        <v>3313</v>
      </c>
      <c r="E461" s="28" t="s">
        <v>2158</v>
      </c>
      <c r="F461" s="27">
        <v>1123977</v>
      </c>
      <c r="G461" s="27">
        <v>38</v>
      </c>
    </row>
    <row r="462" spans="1:7" ht="14.5">
      <c r="A462" s="27">
        <f t="shared" si="1"/>
        <v>560</v>
      </c>
      <c r="B462" s="28" t="s">
        <v>3068</v>
      </c>
      <c r="C462" s="28" t="s">
        <v>3314</v>
      </c>
      <c r="D462" s="28" t="s">
        <v>3315</v>
      </c>
      <c r="E462" s="28" t="s">
        <v>2195</v>
      </c>
      <c r="F462" s="27">
        <v>461135</v>
      </c>
      <c r="G462" s="27">
        <v>29</v>
      </c>
    </row>
    <row r="463" spans="1:7" ht="14.5">
      <c r="A463" s="27">
        <f t="shared" si="1"/>
        <v>561</v>
      </c>
      <c r="B463" s="28" t="s">
        <v>2598</v>
      </c>
      <c r="C463" s="28" t="s">
        <v>2944</v>
      </c>
      <c r="D463" s="28" t="s">
        <v>3316</v>
      </c>
      <c r="E463" s="28" t="s">
        <v>2195</v>
      </c>
      <c r="F463" s="27">
        <v>764009</v>
      </c>
      <c r="G463" s="27">
        <v>27</v>
      </c>
    </row>
    <row r="464" spans="1:7" ht="14.5">
      <c r="A464" s="27">
        <f t="shared" si="1"/>
        <v>562</v>
      </c>
      <c r="B464" s="28" t="s">
        <v>2690</v>
      </c>
      <c r="C464" s="28" t="s">
        <v>2172</v>
      </c>
      <c r="D464" s="28" t="s">
        <v>3317</v>
      </c>
      <c r="E464" s="28" t="s">
        <v>2178</v>
      </c>
      <c r="F464" s="27">
        <v>532720</v>
      </c>
      <c r="G464" s="27">
        <v>34</v>
      </c>
    </row>
    <row r="465" spans="1:7" ht="14.5">
      <c r="A465" s="27">
        <f t="shared" si="1"/>
        <v>563</v>
      </c>
      <c r="B465" s="28" t="s">
        <v>2563</v>
      </c>
      <c r="C465" s="28" t="s">
        <v>2558</v>
      </c>
      <c r="D465" s="28" t="s">
        <v>3318</v>
      </c>
      <c r="E465" s="28" t="s">
        <v>2185</v>
      </c>
      <c r="F465" s="27">
        <v>165242</v>
      </c>
      <c r="G465" s="27">
        <v>21</v>
      </c>
    </row>
    <row r="466" spans="1:7" ht="14.5">
      <c r="A466" s="27">
        <f t="shared" si="1"/>
        <v>564</v>
      </c>
      <c r="B466" s="28" t="s">
        <v>3147</v>
      </c>
      <c r="C466" s="29"/>
      <c r="D466" s="28" t="s">
        <v>3319</v>
      </c>
      <c r="E466" s="28" t="s">
        <v>2158</v>
      </c>
      <c r="F466" s="27">
        <v>526228</v>
      </c>
      <c r="G466" s="27">
        <v>37</v>
      </c>
    </row>
    <row r="467" spans="1:7" ht="14.5">
      <c r="A467" s="27">
        <f t="shared" si="1"/>
        <v>565</v>
      </c>
      <c r="B467" s="28" t="s">
        <v>3320</v>
      </c>
      <c r="C467" s="28" t="s">
        <v>3321</v>
      </c>
      <c r="D467" s="28" t="s">
        <v>3322</v>
      </c>
      <c r="E467" s="28" t="s">
        <v>2185</v>
      </c>
      <c r="F467" s="27">
        <v>1253820</v>
      </c>
      <c r="G467" s="27">
        <v>47</v>
      </c>
    </row>
    <row r="468" spans="1:7" ht="14.5">
      <c r="A468" s="27">
        <f t="shared" si="1"/>
        <v>566</v>
      </c>
      <c r="B468" s="28" t="s">
        <v>3323</v>
      </c>
      <c r="C468" s="28" t="s">
        <v>3324</v>
      </c>
      <c r="D468" s="28" t="s">
        <v>3325</v>
      </c>
      <c r="E468" s="28" t="s">
        <v>2195</v>
      </c>
      <c r="F468" s="27">
        <v>771312</v>
      </c>
      <c r="G468" s="27">
        <v>53</v>
      </c>
    </row>
    <row r="469" spans="1:7" ht="14.5">
      <c r="A469" s="27">
        <f t="shared" si="1"/>
        <v>567</v>
      </c>
      <c r="B469" s="28" t="s">
        <v>3326</v>
      </c>
      <c r="C469" s="28" t="s">
        <v>3327</v>
      </c>
      <c r="D469" s="28" t="s">
        <v>3328</v>
      </c>
      <c r="E469" s="28" t="s">
        <v>2162</v>
      </c>
      <c r="F469" s="27">
        <v>1010706</v>
      </c>
      <c r="G469" s="27">
        <v>42</v>
      </c>
    </row>
    <row r="470" spans="1:7" ht="14.5">
      <c r="A470" s="27">
        <f t="shared" si="1"/>
        <v>568</v>
      </c>
      <c r="B470" s="28" t="s">
        <v>3191</v>
      </c>
      <c r="C470" s="28" t="s">
        <v>2366</v>
      </c>
      <c r="D470" s="28" t="s">
        <v>3329</v>
      </c>
      <c r="E470" s="28" t="s">
        <v>2195</v>
      </c>
      <c r="F470" s="27">
        <v>744968</v>
      </c>
      <c r="G470" s="27">
        <v>19</v>
      </c>
    </row>
    <row r="471" spans="1:7" ht="14.5">
      <c r="A471" s="27">
        <f t="shared" si="1"/>
        <v>569</v>
      </c>
      <c r="B471" s="28" t="s">
        <v>3330</v>
      </c>
      <c r="C471" s="28" t="s">
        <v>3331</v>
      </c>
      <c r="D471" s="28" t="s">
        <v>3332</v>
      </c>
      <c r="E471" s="28" t="s">
        <v>2195</v>
      </c>
      <c r="F471" s="27">
        <v>1243390</v>
      </c>
      <c r="G471" s="27">
        <v>24</v>
      </c>
    </row>
    <row r="472" spans="1:7" ht="14.5">
      <c r="A472" s="27">
        <f t="shared" si="1"/>
        <v>570</v>
      </c>
      <c r="B472" s="28" t="s">
        <v>2271</v>
      </c>
      <c r="C472" s="28" t="s">
        <v>2944</v>
      </c>
      <c r="D472" s="28" t="s">
        <v>3333</v>
      </c>
      <c r="E472" s="28" t="s">
        <v>2195</v>
      </c>
      <c r="F472" s="27">
        <v>807772</v>
      </c>
      <c r="G472" s="27">
        <v>50</v>
      </c>
    </row>
    <row r="473" spans="1:7" ht="14.5">
      <c r="A473" s="27">
        <f t="shared" si="1"/>
        <v>571</v>
      </c>
      <c r="B473" s="28" t="s">
        <v>3334</v>
      </c>
      <c r="C473" s="28" t="s">
        <v>3078</v>
      </c>
      <c r="D473" s="28" t="s">
        <v>3335</v>
      </c>
      <c r="E473" s="28" t="s">
        <v>2185</v>
      </c>
      <c r="F473" s="27">
        <v>865835</v>
      </c>
      <c r="G473" s="27">
        <v>23</v>
      </c>
    </row>
    <row r="474" spans="1:7" ht="14.5">
      <c r="A474" s="27">
        <f t="shared" si="1"/>
        <v>572</v>
      </c>
      <c r="B474" s="28" t="s">
        <v>3336</v>
      </c>
      <c r="C474" s="28" t="s">
        <v>3337</v>
      </c>
      <c r="D474" s="28" t="s">
        <v>3338</v>
      </c>
      <c r="E474" s="28" t="s">
        <v>2162</v>
      </c>
      <c r="F474" s="27">
        <v>541080</v>
      </c>
      <c r="G474" s="27">
        <v>45</v>
      </c>
    </row>
    <row r="475" spans="1:7" ht="14.5">
      <c r="A475" s="27">
        <f t="shared" si="1"/>
        <v>573</v>
      </c>
      <c r="B475" s="28" t="s">
        <v>3339</v>
      </c>
      <c r="C475" s="28" t="s">
        <v>3340</v>
      </c>
      <c r="D475" s="28" t="s">
        <v>3341</v>
      </c>
      <c r="E475" s="28" t="s">
        <v>2195</v>
      </c>
      <c r="F475" s="27">
        <v>1159395</v>
      </c>
      <c r="G475" s="27">
        <v>23</v>
      </c>
    </row>
    <row r="476" spans="1:7" ht="14.5">
      <c r="A476" s="27">
        <f t="shared" si="1"/>
        <v>574</v>
      </c>
      <c r="B476" s="28" t="s">
        <v>3342</v>
      </c>
      <c r="C476" s="28" t="s">
        <v>3343</v>
      </c>
      <c r="D476" s="28" t="s">
        <v>3344</v>
      </c>
      <c r="E476" s="28" t="s">
        <v>2195</v>
      </c>
      <c r="F476" s="27">
        <v>561115</v>
      </c>
      <c r="G476" s="27">
        <v>29</v>
      </c>
    </row>
    <row r="477" spans="1:7" ht="14.5">
      <c r="A477" s="27">
        <f t="shared" si="1"/>
        <v>575</v>
      </c>
      <c r="B477" s="28" t="s">
        <v>2716</v>
      </c>
      <c r="C477" s="28" t="s">
        <v>2960</v>
      </c>
      <c r="D477" s="28" t="s">
        <v>3345</v>
      </c>
      <c r="E477" s="28" t="s">
        <v>2162</v>
      </c>
      <c r="F477" s="27">
        <v>1325154</v>
      </c>
      <c r="G477" s="27">
        <v>57</v>
      </c>
    </row>
    <row r="478" spans="1:7" ht="14.5">
      <c r="A478" s="27">
        <f t="shared" si="1"/>
        <v>576</v>
      </c>
      <c r="B478" s="28" t="s">
        <v>3346</v>
      </c>
      <c r="C478" s="28" t="s">
        <v>3347</v>
      </c>
      <c r="D478" s="28" t="s">
        <v>3348</v>
      </c>
      <c r="E478" s="28" t="s">
        <v>2195</v>
      </c>
      <c r="F478" s="27">
        <v>1368317</v>
      </c>
      <c r="G478" s="27">
        <v>51</v>
      </c>
    </row>
    <row r="479" spans="1:7" ht="14.5">
      <c r="A479" s="27">
        <f t="shared" si="1"/>
        <v>577</v>
      </c>
      <c r="B479" s="28" t="s">
        <v>3349</v>
      </c>
      <c r="C479" s="28" t="s">
        <v>3350</v>
      </c>
      <c r="D479" s="28" t="s">
        <v>3351</v>
      </c>
      <c r="E479" s="28" t="s">
        <v>2185</v>
      </c>
      <c r="F479" s="27">
        <v>1294077</v>
      </c>
      <c r="G479" s="27">
        <v>27</v>
      </c>
    </row>
    <row r="480" spans="1:7" ht="14.5">
      <c r="A480" s="27">
        <f t="shared" si="1"/>
        <v>578</v>
      </c>
      <c r="B480" s="28" t="s">
        <v>3352</v>
      </c>
      <c r="C480" s="28" t="s">
        <v>2243</v>
      </c>
      <c r="D480" s="28" t="s">
        <v>3353</v>
      </c>
      <c r="E480" s="28" t="s">
        <v>2162</v>
      </c>
      <c r="F480" s="27">
        <v>908754</v>
      </c>
      <c r="G480" s="27">
        <v>48</v>
      </c>
    </row>
    <row r="481" spans="1:7" ht="14.5">
      <c r="A481" s="27">
        <f t="shared" si="1"/>
        <v>579</v>
      </c>
      <c r="B481" s="28" t="s">
        <v>3354</v>
      </c>
      <c r="C481" s="28" t="s">
        <v>2260</v>
      </c>
      <c r="D481" s="28" t="s">
        <v>3355</v>
      </c>
      <c r="E481" s="28" t="s">
        <v>2195</v>
      </c>
      <c r="F481" s="27">
        <v>464264</v>
      </c>
      <c r="G481" s="27">
        <v>43</v>
      </c>
    </row>
    <row r="482" spans="1:7" ht="14.5">
      <c r="A482" s="27">
        <f t="shared" si="1"/>
        <v>580</v>
      </c>
      <c r="B482" s="28" t="s">
        <v>3356</v>
      </c>
      <c r="C482" s="28" t="s">
        <v>3357</v>
      </c>
      <c r="D482" s="28" t="s">
        <v>3358</v>
      </c>
      <c r="E482" s="28" t="s">
        <v>2178</v>
      </c>
      <c r="F482" s="27">
        <v>290858</v>
      </c>
      <c r="G482" s="27">
        <v>30</v>
      </c>
    </row>
    <row r="483" spans="1:7" ht="14.5">
      <c r="A483" s="27">
        <f t="shared" si="1"/>
        <v>581</v>
      </c>
      <c r="B483" s="28" t="s">
        <v>3359</v>
      </c>
      <c r="C483" s="28" t="s">
        <v>3360</v>
      </c>
      <c r="D483" s="28" t="s">
        <v>3361</v>
      </c>
      <c r="E483" s="28" t="s">
        <v>2185</v>
      </c>
      <c r="F483" s="27">
        <v>1113398</v>
      </c>
      <c r="G483" s="27">
        <v>19</v>
      </c>
    </row>
    <row r="484" spans="1:7" ht="14.5">
      <c r="A484" s="27">
        <f t="shared" si="1"/>
        <v>582</v>
      </c>
      <c r="B484" s="28" t="s">
        <v>3070</v>
      </c>
      <c r="C484" s="28" t="s">
        <v>3192</v>
      </c>
      <c r="D484" s="28" t="s">
        <v>3362</v>
      </c>
      <c r="E484" s="28" t="s">
        <v>2178</v>
      </c>
      <c r="F484" s="27">
        <v>750686</v>
      </c>
      <c r="G484" s="27">
        <v>49</v>
      </c>
    </row>
    <row r="485" spans="1:7" ht="14.5">
      <c r="A485" s="27">
        <f t="shared" si="1"/>
        <v>583</v>
      </c>
      <c r="B485" s="28" t="s">
        <v>3363</v>
      </c>
      <c r="C485" s="28" t="s">
        <v>2277</v>
      </c>
      <c r="D485" s="28" t="s">
        <v>3364</v>
      </c>
      <c r="E485" s="28" t="s">
        <v>2185</v>
      </c>
      <c r="F485" s="27">
        <v>1174547</v>
      </c>
      <c r="G485" s="29"/>
    </row>
    <row r="486" spans="1:7" ht="14.5">
      <c r="A486" s="27">
        <f t="shared" si="1"/>
        <v>584</v>
      </c>
      <c r="B486" s="28" t="s">
        <v>2376</v>
      </c>
      <c r="C486" s="28" t="s">
        <v>3097</v>
      </c>
      <c r="D486" s="28" t="s">
        <v>3365</v>
      </c>
      <c r="E486" s="28" t="s">
        <v>2158</v>
      </c>
      <c r="F486" s="27">
        <v>782115</v>
      </c>
      <c r="G486" s="27">
        <v>27</v>
      </c>
    </row>
    <row r="487" spans="1:7" ht="14.5">
      <c r="A487" s="27">
        <f t="shared" si="1"/>
        <v>585</v>
      </c>
      <c r="B487" s="28" t="s">
        <v>3366</v>
      </c>
      <c r="C487" s="29"/>
      <c r="D487" s="28" t="s">
        <v>3367</v>
      </c>
      <c r="E487" s="29"/>
      <c r="F487" s="27">
        <v>620026</v>
      </c>
      <c r="G487" s="27">
        <v>20</v>
      </c>
    </row>
    <row r="488" spans="1:7" ht="14.5">
      <c r="A488" s="27">
        <f t="shared" si="1"/>
        <v>586</v>
      </c>
      <c r="B488" s="28" t="s">
        <v>3368</v>
      </c>
      <c r="C488" s="28" t="s">
        <v>3369</v>
      </c>
      <c r="D488" s="28" t="s">
        <v>3370</v>
      </c>
      <c r="E488" s="28" t="s">
        <v>2178</v>
      </c>
      <c r="F488" s="27">
        <v>958269</v>
      </c>
      <c r="G488" s="27">
        <v>22</v>
      </c>
    </row>
    <row r="489" spans="1:7" ht="14.5">
      <c r="A489" s="27">
        <f t="shared" si="1"/>
        <v>587</v>
      </c>
      <c r="B489" s="28" t="s">
        <v>2384</v>
      </c>
      <c r="C489" s="28" t="s">
        <v>3371</v>
      </c>
      <c r="D489" s="28" t="s">
        <v>3372</v>
      </c>
      <c r="E489" s="28" t="s">
        <v>2158</v>
      </c>
      <c r="F489" s="27">
        <v>1079450</v>
      </c>
      <c r="G489" s="27">
        <v>22</v>
      </c>
    </row>
    <row r="490" spans="1:7" ht="14.5">
      <c r="A490" s="27">
        <f t="shared" si="1"/>
        <v>588</v>
      </c>
      <c r="B490" s="28" t="s">
        <v>2798</v>
      </c>
      <c r="C490" s="28" t="s">
        <v>3373</v>
      </c>
      <c r="D490" s="28" t="s">
        <v>3374</v>
      </c>
      <c r="E490" s="28" t="s">
        <v>2158</v>
      </c>
      <c r="F490" s="27">
        <v>922660</v>
      </c>
      <c r="G490" s="27">
        <v>21</v>
      </c>
    </row>
    <row r="491" spans="1:7" ht="14.5">
      <c r="A491" s="27">
        <f t="shared" si="1"/>
        <v>589</v>
      </c>
      <c r="B491" s="28" t="s">
        <v>3363</v>
      </c>
      <c r="C491" s="28" t="s">
        <v>3375</v>
      </c>
      <c r="D491" s="28" t="s">
        <v>3376</v>
      </c>
      <c r="E491" s="28" t="s">
        <v>2162</v>
      </c>
      <c r="F491" s="27">
        <v>763099</v>
      </c>
      <c r="G491" s="27">
        <v>21</v>
      </c>
    </row>
    <row r="492" spans="1:7" ht="14.5">
      <c r="A492" s="27">
        <f t="shared" si="1"/>
        <v>590</v>
      </c>
      <c r="B492" s="28" t="s">
        <v>2962</v>
      </c>
      <c r="C492" s="28" t="s">
        <v>3377</v>
      </c>
      <c r="D492" s="28" t="s">
        <v>3378</v>
      </c>
      <c r="E492" s="28" t="s">
        <v>2158</v>
      </c>
      <c r="F492" s="27">
        <v>184861</v>
      </c>
      <c r="G492" s="27">
        <v>37</v>
      </c>
    </row>
    <row r="493" spans="1:7" ht="14.5">
      <c r="A493" s="27">
        <f t="shared" si="1"/>
        <v>591</v>
      </c>
      <c r="B493" s="28" t="s">
        <v>3379</v>
      </c>
      <c r="C493" s="28" t="s">
        <v>3380</v>
      </c>
      <c r="D493" s="28" t="s">
        <v>3381</v>
      </c>
      <c r="E493" s="28" t="s">
        <v>2162</v>
      </c>
      <c r="F493" s="27">
        <v>391982</v>
      </c>
      <c r="G493" s="27">
        <v>46</v>
      </c>
    </row>
    <row r="494" spans="1:7" ht="14.5">
      <c r="A494" s="27">
        <f t="shared" si="1"/>
        <v>592</v>
      </c>
      <c r="B494" s="28" t="s">
        <v>3382</v>
      </c>
      <c r="C494" s="28" t="s">
        <v>3383</v>
      </c>
      <c r="D494" s="28" t="s">
        <v>3384</v>
      </c>
      <c r="E494" s="28" t="s">
        <v>2178</v>
      </c>
      <c r="F494" s="27">
        <v>959759</v>
      </c>
      <c r="G494" s="27">
        <v>50</v>
      </c>
    </row>
    <row r="495" spans="1:7" ht="14.5">
      <c r="A495" s="27">
        <f t="shared" si="1"/>
        <v>593</v>
      </c>
      <c r="B495" s="28" t="s">
        <v>2413</v>
      </c>
      <c r="C495" s="28" t="s">
        <v>3385</v>
      </c>
      <c r="D495" s="28" t="s">
        <v>3386</v>
      </c>
      <c r="E495" s="28" t="s">
        <v>2178</v>
      </c>
      <c r="F495" s="27">
        <v>1337979</v>
      </c>
      <c r="G495" s="27">
        <v>20</v>
      </c>
    </row>
    <row r="496" spans="1:7" ht="14.5">
      <c r="A496" s="27">
        <f t="shared" si="1"/>
        <v>594</v>
      </c>
      <c r="B496" s="28" t="s">
        <v>3387</v>
      </c>
      <c r="C496" s="28" t="s">
        <v>3388</v>
      </c>
      <c r="D496" s="28" t="s">
        <v>3389</v>
      </c>
      <c r="E496" s="28" t="s">
        <v>2162</v>
      </c>
      <c r="F496" s="27">
        <v>874309</v>
      </c>
      <c r="G496" s="27">
        <v>30</v>
      </c>
    </row>
    <row r="497" spans="1:7" ht="14.5">
      <c r="A497" s="27">
        <f t="shared" si="1"/>
        <v>595</v>
      </c>
      <c r="B497" s="28" t="s">
        <v>3075</v>
      </c>
      <c r="C497" s="28" t="s">
        <v>3390</v>
      </c>
      <c r="D497" s="28" t="s">
        <v>3391</v>
      </c>
      <c r="E497" s="28" t="s">
        <v>2162</v>
      </c>
      <c r="F497" s="27">
        <v>653409</v>
      </c>
      <c r="G497" s="27">
        <v>50</v>
      </c>
    </row>
    <row r="498" spans="1:7" ht="14.5">
      <c r="A498" s="27">
        <f t="shared" si="1"/>
        <v>596</v>
      </c>
      <c r="B498" s="28" t="s">
        <v>2282</v>
      </c>
      <c r="C498" s="28" t="s">
        <v>2332</v>
      </c>
      <c r="D498" s="28" t="s">
        <v>3392</v>
      </c>
      <c r="E498" s="28" t="s">
        <v>2158</v>
      </c>
      <c r="F498" s="27">
        <v>1120565</v>
      </c>
      <c r="G498" s="27">
        <v>32</v>
      </c>
    </row>
    <row r="499" spans="1:7" ht="14.5">
      <c r="A499" s="27">
        <f t="shared" si="1"/>
        <v>597</v>
      </c>
      <c r="B499" s="28" t="s">
        <v>2751</v>
      </c>
      <c r="C499" s="28" t="s">
        <v>3393</v>
      </c>
      <c r="D499" s="28" t="s">
        <v>3394</v>
      </c>
      <c r="E499" s="28" t="s">
        <v>2162</v>
      </c>
      <c r="F499" s="27">
        <v>357138</v>
      </c>
      <c r="G499" s="27">
        <v>22</v>
      </c>
    </row>
    <row r="500" spans="1:7" ht="14.5">
      <c r="A500" s="27">
        <f t="shared" si="1"/>
        <v>598</v>
      </c>
      <c r="B500" s="28" t="s">
        <v>2948</v>
      </c>
      <c r="C500" s="28" t="s">
        <v>3395</v>
      </c>
      <c r="D500" s="28" t="s">
        <v>3396</v>
      </c>
      <c r="E500" s="28" t="s">
        <v>2178</v>
      </c>
      <c r="F500" s="27">
        <v>918109</v>
      </c>
      <c r="G500" s="29"/>
    </row>
    <row r="501" spans="1:7" ht="14.5">
      <c r="A501" s="27">
        <f t="shared" si="1"/>
        <v>599</v>
      </c>
      <c r="B501" s="28" t="s">
        <v>3301</v>
      </c>
      <c r="C501" s="28" t="s">
        <v>2385</v>
      </c>
      <c r="D501" s="28" t="s">
        <v>3397</v>
      </c>
      <c r="E501" s="28" t="s">
        <v>2195</v>
      </c>
      <c r="F501" s="27">
        <v>1276308</v>
      </c>
      <c r="G501" s="27">
        <v>19</v>
      </c>
    </row>
    <row r="502" spans="1:7" ht="14.5">
      <c r="A502" s="27">
        <f t="shared" si="1"/>
        <v>600</v>
      </c>
      <c r="B502" s="28" t="s">
        <v>2704</v>
      </c>
      <c r="C502" s="28" t="s">
        <v>3398</v>
      </c>
      <c r="D502" s="28" t="s">
        <v>3399</v>
      </c>
      <c r="E502" s="28" t="s">
        <v>2158</v>
      </c>
      <c r="F502" s="27">
        <v>248096</v>
      </c>
      <c r="G502" s="29"/>
    </row>
    <row r="503" spans="1:7" ht="14.5">
      <c r="A503" s="27">
        <f t="shared" si="1"/>
        <v>601</v>
      </c>
      <c r="B503" s="28" t="s">
        <v>2842</v>
      </c>
      <c r="C503" s="28" t="s">
        <v>3400</v>
      </c>
      <c r="D503" s="28" t="s">
        <v>3401</v>
      </c>
      <c r="E503" s="28" t="s">
        <v>2178</v>
      </c>
      <c r="F503" s="27">
        <v>1316094</v>
      </c>
      <c r="G503" s="27">
        <v>57</v>
      </c>
    </row>
    <row r="504" spans="1:7" ht="14.5">
      <c r="A504" s="27">
        <f t="shared" si="1"/>
        <v>602</v>
      </c>
      <c r="B504" s="28" t="s">
        <v>3402</v>
      </c>
      <c r="C504" s="28" t="s">
        <v>3250</v>
      </c>
      <c r="D504" s="28" t="s">
        <v>3403</v>
      </c>
      <c r="E504" s="28" t="s">
        <v>2162</v>
      </c>
      <c r="F504" s="27">
        <v>606053</v>
      </c>
      <c r="G504" s="27">
        <v>44</v>
      </c>
    </row>
    <row r="505" spans="1:7" ht="14.5">
      <c r="A505" s="27">
        <f t="shared" si="1"/>
        <v>603</v>
      </c>
      <c r="B505" s="28" t="s">
        <v>3230</v>
      </c>
      <c r="C505" s="28" t="s">
        <v>3100</v>
      </c>
      <c r="D505" s="28" t="s">
        <v>3404</v>
      </c>
      <c r="E505" s="28" t="s">
        <v>2195</v>
      </c>
      <c r="F505" s="27">
        <v>133829</v>
      </c>
      <c r="G505" s="27">
        <v>56</v>
      </c>
    </row>
    <row r="506" spans="1:7" ht="14.5">
      <c r="A506" s="27">
        <f t="shared" si="1"/>
        <v>604</v>
      </c>
      <c r="B506" s="28" t="s">
        <v>3405</v>
      </c>
      <c r="C506" s="28" t="s">
        <v>2826</v>
      </c>
      <c r="D506" s="28" t="s">
        <v>3406</v>
      </c>
      <c r="E506" s="28" t="s">
        <v>2162</v>
      </c>
      <c r="F506" s="27">
        <v>1197885</v>
      </c>
      <c r="G506" s="27">
        <v>38</v>
      </c>
    </row>
    <row r="507" spans="1:7" ht="14.5">
      <c r="A507" s="27">
        <f t="shared" si="1"/>
        <v>605</v>
      </c>
      <c r="B507" s="28" t="s">
        <v>3407</v>
      </c>
      <c r="C507" s="28" t="s">
        <v>3408</v>
      </c>
      <c r="D507" s="28" t="s">
        <v>3409</v>
      </c>
      <c r="E507" s="28" t="s">
        <v>2195</v>
      </c>
      <c r="F507" s="27">
        <v>1271305</v>
      </c>
      <c r="G507" s="27">
        <v>52</v>
      </c>
    </row>
    <row r="508" spans="1:7" ht="14.5">
      <c r="A508" s="27">
        <f t="shared" si="1"/>
        <v>606</v>
      </c>
      <c r="B508" s="28" t="s">
        <v>3410</v>
      </c>
      <c r="C508" s="28" t="s">
        <v>3411</v>
      </c>
      <c r="D508" s="28" t="s">
        <v>3412</v>
      </c>
      <c r="E508" s="28" t="s">
        <v>2178</v>
      </c>
      <c r="F508" s="27">
        <v>1347814</v>
      </c>
      <c r="G508" s="27">
        <v>53</v>
      </c>
    </row>
    <row r="509" spans="1:7" ht="14.5">
      <c r="A509" s="27">
        <f t="shared" si="1"/>
        <v>607</v>
      </c>
      <c r="B509" s="28" t="s">
        <v>2814</v>
      </c>
      <c r="C509" s="28" t="s">
        <v>3413</v>
      </c>
      <c r="D509" s="28" t="s">
        <v>3414</v>
      </c>
      <c r="E509" s="29"/>
      <c r="F509" s="27">
        <v>968715</v>
      </c>
      <c r="G509" s="27">
        <v>58</v>
      </c>
    </row>
    <row r="510" spans="1:7" ht="14.5">
      <c r="A510" s="27">
        <f t="shared" si="1"/>
        <v>608</v>
      </c>
      <c r="B510" s="28" t="s">
        <v>3051</v>
      </c>
      <c r="C510" s="28" t="s">
        <v>2528</v>
      </c>
      <c r="D510" s="28" t="s">
        <v>3415</v>
      </c>
      <c r="E510" s="28" t="s">
        <v>2162</v>
      </c>
      <c r="F510" s="27">
        <v>511549</v>
      </c>
      <c r="G510" s="27">
        <v>27</v>
      </c>
    </row>
    <row r="511" spans="1:7" ht="14.5">
      <c r="A511" s="27">
        <f t="shared" si="1"/>
        <v>609</v>
      </c>
      <c r="B511" s="28" t="s">
        <v>3255</v>
      </c>
      <c r="C511" s="28" t="s">
        <v>3243</v>
      </c>
      <c r="D511" s="28" t="s">
        <v>3416</v>
      </c>
      <c r="E511" s="28" t="s">
        <v>2162</v>
      </c>
      <c r="F511" s="27">
        <v>1293832</v>
      </c>
      <c r="G511" s="27">
        <v>34</v>
      </c>
    </row>
    <row r="512" spans="1:7" ht="14.5">
      <c r="A512" s="27">
        <f t="shared" si="1"/>
        <v>610</v>
      </c>
      <c r="B512" s="28" t="s">
        <v>3094</v>
      </c>
      <c r="C512" s="28" t="s">
        <v>3002</v>
      </c>
      <c r="D512" s="28" t="s">
        <v>3417</v>
      </c>
      <c r="E512" s="28" t="s">
        <v>2162</v>
      </c>
      <c r="F512" s="27">
        <v>922577</v>
      </c>
      <c r="G512" s="27">
        <v>52</v>
      </c>
    </row>
    <row r="513" spans="1:7" ht="14.5">
      <c r="A513" s="27">
        <f t="shared" si="1"/>
        <v>611</v>
      </c>
      <c r="B513" s="28" t="s">
        <v>2585</v>
      </c>
      <c r="C513" s="28" t="s">
        <v>2330</v>
      </c>
      <c r="D513" s="28" t="s">
        <v>3418</v>
      </c>
      <c r="E513" s="28" t="s">
        <v>2158</v>
      </c>
      <c r="F513" s="27">
        <v>208403</v>
      </c>
      <c r="G513" s="27">
        <v>57</v>
      </c>
    </row>
    <row r="514" spans="1:7" ht="14.5">
      <c r="A514" s="27">
        <f t="shared" ref="A514:A768" si="2">A513+1</f>
        <v>612</v>
      </c>
      <c r="B514" s="28" t="s">
        <v>3419</v>
      </c>
      <c r="C514" s="28" t="s">
        <v>3420</v>
      </c>
      <c r="D514" s="28" t="s">
        <v>3421</v>
      </c>
      <c r="E514" s="28" t="s">
        <v>2195</v>
      </c>
      <c r="F514" s="27">
        <v>978395</v>
      </c>
      <c r="G514" s="27">
        <v>47</v>
      </c>
    </row>
    <row r="515" spans="1:7" ht="14.5">
      <c r="A515" s="27">
        <f t="shared" si="2"/>
        <v>613</v>
      </c>
      <c r="B515" s="28" t="s">
        <v>3422</v>
      </c>
      <c r="C515" s="28" t="s">
        <v>3423</v>
      </c>
      <c r="D515" s="29"/>
      <c r="E515" s="28" t="s">
        <v>2195</v>
      </c>
      <c r="F515" s="27">
        <v>523442</v>
      </c>
      <c r="G515" s="27">
        <v>49</v>
      </c>
    </row>
    <row r="516" spans="1:7" ht="14.5">
      <c r="A516" s="27">
        <f t="shared" si="2"/>
        <v>614</v>
      </c>
      <c r="B516" s="28" t="s">
        <v>3424</v>
      </c>
      <c r="C516" s="28" t="s">
        <v>2652</v>
      </c>
      <c r="D516" s="28" t="s">
        <v>3425</v>
      </c>
      <c r="E516" s="28" t="s">
        <v>2178</v>
      </c>
      <c r="F516" s="27">
        <v>140063</v>
      </c>
      <c r="G516" s="27">
        <v>55</v>
      </c>
    </row>
    <row r="517" spans="1:7" ht="14.5">
      <c r="A517" s="27">
        <f t="shared" si="2"/>
        <v>615</v>
      </c>
      <c r="B517" s="28" t="s">
        <v>3426</v>
      </c>
      <c r="C517" s="28" t="s">
        <v>3427</v>
      </c>
      <c r="D517" s="28" t="s">
        <v>3428</v>
      </c>
      <c r="E517" s="28" t="s">
        <v>2195</v>
      </c>
      <c r="F517" s="27">
        <v>548952</v>
      </c>
      <c r="G517" s="27">
        <v>53</v>
      </c>
    </row>
    <row r="518" spans="1:7" ht="14.5">
      <c r="A518" s="27">
        <f t="shared" si="2"/>
        <v>616</v>
      </c>
      <c r="B518" s="28" t="s">
        <v>2858</v>
      </c>
      <c r="C518" s="28" t="s">
        <v>3429</v>
      </c>
      <c r="D518" s="28" t="s">
        <v>3430</v>
      </c>
      <c r="E518" s="28" t="s">
        <v>2158</v>
      </c>
      <c r="F518" s="27">
        <v>707144</v>
      </c>
      <c r="G518" s="27">
        <v>52</v>
      </c>
    </row>
    <row r="519" spans="1:7" ht="14.5">
      <c r="A519" s="27">
        <f t="shared" si="2"/>
        <v>617</v>
      </c>
      <c r="B519" s="28" t="s">
        <v>3431</v>
      </c>
      <c r="C519" s="28" t="s">
        <v>3432</v>
      </c>
      <c r="D519" s="28" t="s">
        <v>3433</v>
      </c>
      <c r="E519" s="28" t="s">
        <v>2158</v>
      </c>
      <c r="F519" s="27">
        <v>1354805</v>
      </c>
      <c r="G519" s="27">
        <v>45</v>
      </c>
    </row>
    <row r="520" spans="1:7" ht="14.5">
      <c r="A520" s="27">
        <f t="shared" si="2"/>
        <v>618</v>
      </c>
      <c r="B520" s="28" t="s">
        <v>2294</v>
      </c>
      <c r="C520" s="28" t="s">
        <v>3434</v>
      </c>
      <c r="D520" s="28" t="s">
        <v>3435</v>
      </c>
      <c r="E520" s="28" t="s">
        <v>2162</v>
      </c>
      <c r="F520" s="27">
        <v>1378658</v>
      </c>
      <c r="G520" s="27">
        <v>30</v>
      </c>
    </row>
    <row r="521" spans="1:7" ht="14.5">
      <c r="A521" s="27">
        <f t="shared" si="2"/>
        <v>619</v>
      </c>
      <c r="B521" s="28" t="s">
        <v>3212</v>
      </c>
      <c r="C521" s="28" t="s">
        <v>3436</v>
      </c>
      <c r="D521" s="28" t="s">
        <v>3437</v>
      </c>
      <c r="E521" s="28" t="s">
        <v>2195</v>
      </c>
      <c r="F521" s="27">
        <v>944157</v>
      </c>
      <c r="G521" s="27">
        <v>37</v>
      </c>
    </row>
    <row r="522" spans="1:7" ht="14.5">
      <c r="A522" s="27">
        <f t="shared" si="2"/>
        <v>620</v>
      </c>
      <c r="B522" s="28" t="s">
        <v>2962</v>
      </c>
      <c r="C522" s="28" t="s">
        <v>3438</v>
      </c>
      <c r="D522" s="28" t="s">
        <v>3439</v>
      </c>
      <c r="E522" s="28" t="s">
        <v>2185</v>
      </c>
      <c r="F522" s="27">
        <v>1476983</v>
      </c>
      <c r="G522" s="27">
        <v>35</v>
      </c>
    </row>
    <row r="523" spans="1:7" ht="14.5">
      <c r="A523" s="27">
        <f t="shared" si="2"/>
        <v>621</v>
      </c>
      <c r="B523" s="28" t="s">
        <v>3440</v>
      </c>
      <c r="C523" s="28" t="s">
        <v>3441</v>
      </c>
      <c r="D523" s="28" t="s">
        <v>3442</v>
      </c>
      <c r="E523" s="28" t="s">
        <v>2162</v>
      </c>
      <c r="F523" s="27">
        <v>620127</v>
      </c>
      <c r="G523" s="27">
        <v>42</v>
      </c>
    </row>
    <row r="524" spans="1:7" ht="14.5">
      <c r="A524" s="27">
        <f t="shared" si="2"/>
        <v>622</v>
      </c>
      <c r="B524" s="28" t="s">
        <v>3023</v>
      </c>
      <c r="C524" s="28" t="s">
        <v>3026</v>
      </c>
      <c r="D524" s="28" t="s">
        <v>3443</v>
      </c>
      <c r="E524" s="28" t="s">
        <v>2195</v>
      </c>
      <c r="F524" s="27">
        <v>891706</v>
      </c>
      <c r="G524" s="27">
        <v>23</v>
      </c>
    </row>
    <row r="525" spans="1:7" ht="14.5">
      <c r="A525" s="27">
        <f t="shared" si="2"/>
        <v>623</v>
      </c>
      <c r="B525" s="28" t="s">
        <v>2525</v>
      </c>
      <c r="C525" s="28" t="s">
        <v>3427</v>
      </c>
      <c r="D525" s="28" t="s">
        <v>3444</v>
      </c>
      <c r="E525" s="28" t="s">
        <v>2178</v>
      </c>
      <c r="F525" s="27">
        <v>1015157</v>
      </c>
      <c r="G525" s="27">
        <v>26</v>
      </c>
    </row>
    <row r="526" spans="1:7" ht="14.5">
      <c r="A526" s="27">
        <f t="shared" si="2"/>
        <v>624</v>
      </c>
      <c r="B526" s="28" t="s">
        <v>3445</v>
      </c>
      <c r="C526" s="28" t="s">
        <v>2673</v>
      </c>
      <c r="D526" s="28" t="s">
        <v>3446</v>
      </c>
      <c r="E526" s="28" t="s">
        <v>2195</v>
      </c>
      <c r="F526" s="27">
        <v>1019093</v>
      </c>
      <c r="G526" s="27">
        <v>41</v>
      </c>
    </row>
    <row r="527" spans="1:7" ht="14.5">
      <c r="A527" s="27">
        <f t="shared" si="2"/>
        <v>625</v>
      </c>
      <c r="B527" s="28" t="s">
        <v>3447</v>
      </c>
      <c r="C527" s="28" t="s">
        <v>3448</v>
      </c>
      <c r="D527" s="28" t="s">
        <v>3449</v>
      </c>
      <c r="E527" s="28" t="s">
        <v>2178</v>
      </c>
      <c r="F527" s="27">
        <v>564771</v>
      </c>
      <c r="G527" s="27">
        <v>53</v>
      </c>
    </row>
    <row r="528" spans="1:7" ht="14.5">
      <c r="A528" s="27">
        <f t="shared" si="2"/>
        <v>626</v>
      </c>
      <c r="B528" s="28" t="s">
        <v>2337</v>
      </c>
      <c r="C528" s="28" t="s">
        <v>3450</v>
      </c>
      <c r="D528" s="28" t="s">
        <v>3451</v>
      </c>
      <c r="E528" s="28" t="s">
        <v>2185</v>
      </c>
      <c r="F528" s="27">
        <v>375566</v>
      </c>
      <c r="G528" s="27">
        <v>20</v>
      </c>
    </row>
    <row r="529" spans="1:7" ht="14.5">
      <c r="A529" s="27">
        <f t="shared" si="2"/>
        <v>627</v>
      </c>
      <c r="B529" s="28" t="s">
        <v>2613</v>
      </c>
      <c r="C529" s="28" t="s">
        <v>3452</v>
      </c>
      <c r="D529" s="28" t="s">
        <v>3453</v>
      </c>
      <c r="E529" s="28" t="s">
        <v>2158</v>
      </c>
      <c r="F529" s="27">
        <v>1004299</v>
      </c>
      <c r="G529" s="27">
        <v>36</v>
      </c>
    </row>
    <row r="530" spans="1:7" ht="14.5">
      <c r="A530" s="27">
        <f t="shared" si="2"/>
        <v>628</v>
      </c>
      <c r="B530" s="28" t="s">
        <v>3334</v>
      </c>
      <c r="C530" s="28" t="s">
        <v>3046</v>
      </c>
      <c r="D530" s="28" t="s">
        <v>3454</v>
      </c>
      <c r="E530" s="28" t="s">
        <v>2162</v>
      </c>
      <c r="F530" s="27">
        <v>643147</v>
      </c>
      <c r="G530" s="27">
        <v>54</v>
      </c>
    </row>
    <row r="531" spans="1:7" ht="14.5">
      <c r="A531" s="27">
        <f t="shared" si="2"/>
        <v>629</v>
      </c>
      <c r="B531" s="28" t="s">
        <v>2282</v>
      </c>
      <c r="C531" s="28" t="s">
        <v>3455</v>
      </c>
      <c r="D531" s="28" t="s">
        <v>3456</v>
      </c>
      <c r="E531" s="28" t="s">
        <v>2162</v>
      </c>
      <c r="F531" s="27">
        <v>739492</v>
      </c>
      <c r="G531" s="27">
        <v>56</v>
      </c>
    </row>
    <row r="532" spans="1:7" ht="14.5">
      <c r="A532" s="27">
        <f t="shared" si="2"/>
        <v>630</v>
      </c>
      <c r="B532" s="28" t="s">
        <v>3457</v>
      </c>
      <c r="C532" s="28" t="s">
        <v>3097</v>
      </c>
      <c r="D532" s="28" t="s">
        <v>3458</v>
      </c>
      <c r="E532" s="28" t="s">
        <v>2162</v>
      </c>
      <c r="F532" s="27">
        <v>972504</v>
      </c>
      <c r="G532" s="27">
        <v>47</v>
      </c>
    </row>
    <row r="533" spans="1:7" ht="14.5">
      <c r="A533" s="27">
        <f t="shared" si="2"/>
        <v>631</v>
      </c>
      <c r="B533" s="28" t="s">
        <v>3188</v>
      </c>
      <c r="C533" s="28" t="s">
        <v>3459</v>
      </c>
      <c r="D533" s="28" t="s">
        <v>3460</v>
      </c>
      <c r="E533" s="28" t="s">
        <v>2178</v>
      </c>
      <c r="F533" s="27">
        <v>180315</v>
      </c>
      <c r="G533" s="27">
        <v>42</v>
      </c>
    </row>
    <row r="534" spans="1:7" ht="14.5">
      <c r="A534" s="27">
        <f t="shared" si="2"/>
        <v>632</v>
      </c>
      <c r="B534" s="28" t="s">
        <v>3461</v>
      </c>
      <c r="C534" s="28" t="s">
        <v>3462</v>
      </c>
      <c r="D534" s="28" t="s">
        <v>3463</v>
      </c>
      <c r="E534" s="28" t="s">
        <v>2178</v>
      </c>
      <c r="F534" s="27">
        <v>182708</v>
      </c>
      <c r="G534" s="27">
        <v>26</v>
      </c>
    </row>
    <row r="535" spans="1:7" ht="14.5">
      <c r="A535" s="27">
        <f t="shared" si="2"/>
        <v>633</v>
      </c>
      <c r="B535" s="28" t="s">
        <v>3006</v>
      </c>
      <c r="C535" s="28" t="s">
        <v>3464</v>
      </c>
      <c r="D535" s="28" t="s">
        <v>3465</v>
      </c>
      <c r="E535" s="28" t="s">
        <v>2158</v>
      </c>
      <c r="F535" s="27">
        <v>748314</v>
      </c>
      <c r="G535" s="27">
        <v>33</v>
      </c>
    </row>
    <row r="536" spans="1:7" ht="14.5">
      <c r="A536" s="27">
        <f t="shared" si="2"/>
        <v>634</v>
      </c>
      <c r="B536" s="28" t="s">
        <v>2373</v>
      </c>
      <c r="C536" s="28" t="s">
        <v>2414</v>
      </c>
      <c r="D536" s="28" t="s">
        <v>3466</v>
      </c>
      <c r="E536" s="28" t="s">
        <v>2195</v>
      </c>
      <c r="F536" s="27">
        <v>179481</v>
      </c>
      <c r="G536" s="27">
        <v>25</v>
      </c>
    </row>
    <row r="537" spans="1:7" ht="14.5">
      <c r="A537" s="27">
        <f t="shared" si="2"/>
        <v>635</v>
      </c>
      <c r="B537" s="28" t="s">
        <v>2387</v>
      </c>
      <c r="C537" s="28" t="s">
        <v>3467</v>
      </c>
      <c r="D537" s="28" t="s">
        <v>3468</v>
      </c>
      <c r="E537" s="28" t="s">
        <v>2158</v>
      </c>
      <c r="F537" s="27">
        <v>846145</v>
      </c>
      <c r="G537" s="27">
        <v>19</v>
      </c>
    </row>
    <row r="538" spans="1:7" ht="14.5">
      <c r="A538" s="27">
        <f t="shared" si="2"/>
        <v>636</v>
      </c>
      <c r="B538" s="28" t="s">
        <v>3407</v>
      </c>
      <c r="C538" s="28" t="s">
        <v>3469</v>
      </c>
      <c r="D538" s="28" t="s">
        <v>3470</v>
      </c>
      <c r="E538" s="28" t="s">
        <v>2178</v>
      </c>
      <c r="F538" s="27">
        <v>987096</v>
      </c>
      <c r="G538" s="27">
        <v>28</v>
      </c>
    </row>
    <row r="539" spans="1:7" ht="14.5">
      <c r="A539" s="27">
        <f t="shared" si="2"/>
        <v>637</v>
      </c>
      <c r="B539" s="28" t="s">
        <v>3471</v>
      </c>
      <c r="C539" s="28" t="s">
        <v>3472</v>
      </c>
      <c r="D539" s="28" t="s">
        <v>3473</v>
      </c>
      <c r="E539" s="28" t="s">
        <v>2162</v>
      </c>
      <c r="F539" s="27">
        <v>1315798</v>
      </c>
      <c r="G539" s="27">
        <v>54</v>
      </c>
    </row>
    <row r="540" spans="1:7" ht="14.5">
      <c r="A540" s="27">
        <f t="shared" si="2"/>
        <v>638</v>
      </c>
      <c r="B540" s="28" t="s">
        <v>2693</v>
      </c>
      <c r="C540" s="28" t="s">
        <v>3117</v>
      </c>
      <c r="D540" s="28" t="s">
        <v>3474</v>
      </c>
      <c r="E540" s="28" t="s">
        <v>2162</v>
      </c>
      <c r="F540" s="27">
        <v>355790</v>
      </c>
      <c r="G540" s="27">
        <v>36</v>
      </c>
    </row>
    <row r="541" spans="1:7" ht="14.5">
      <c r="A541" s="27">
        <f t="shared" si="2"/>
        <v>639</v>
      </c>
      <c r="B541" s="28" t="s">
        <v>3475</v>
      </c>
      <c r="C541" s="28" t="s">
        <v>3476</v>
      </c>
      <c r="D541" s="28" t="s">
        <v>3477</v>
      </c>
      <c r="E541" s="28" t="s">
        <v>2178</v>
      </c>
      <c r="F541" s="27">
        <v>1403166</v>
      </c>
      <c r="G541" s="27">
        <v>20</v>
      </c>
    </row>
    <row r="542" spans="1:7" ht="14.5">
      <c r="A542" s="27">
        <f t="shared" si="2"/>
        <v>640</v>
      </c>
      <c r="B542" s="28" t="s">
        <v>3478</v>
      </c>
      <c r="C542" s="28" t="s">
        <v>3479</v>
      </c>
      <c r="D542" s="28" t="s">
        <v>3480</v>
      </c>
      <c r="E542" s="28" t="s">
        <v>2195</v>
      </c>
      <c r="F542" s="27">
        <v>470640</v>
      </c>
      <c r="G542" s="27">
        <v>25</v>
      </c>
    </row>
    <row r="543" spans="1:7" ht="14.5">
      <c r="A543" s="27">
        <f t="shared" si="2"/>
        <v>641</v>
      </c>
      <c r="B543" s="28" t="s">
        <v>3481</v>
      </c>
      <c r="C543" s="28" t="s">
        <v>3482</v>
      </c>
      <c r="D543" s="28" t="s">
        <v>3483</v>
      </c>
      <c r="E543" s="28" t="s">
        <v>2162</v>
      </c>
      <c r="F543" s="27">
        <v>1313471</v>
      </c>
      <c r="G543" s="27">
        <v>40</v>
      </c>
    </row>
    <row r="544" spans="1:7" ht="14.5">
      <c r="A544" s="27">
        <f t="shared" si="2"/>
        <v>642</v>
      </c>
      <c r="B544" s="28" t="s">
        <v>2384</v>
      </c>
      <c r="C544" s="28" t="s">
        <v>3484</v>
      </c>
      <c r="D544" s="28" t="s">
        <v>3485</v>
      </c>
      <c r="E544" s="28" t="s">
        <v>2178</v>
      </c>
      <c r="F544" s="27">
        <v>484149</v>
      </c>
      <c r="G544" s="27">
        <v>34</v>
      </c>
    </row>
    <row r="545" spans="1:7" ht="14.5">
      <c r="A545" s="27">
        <f t="shared" si="2"/>
        <v>643</v>
      </c>
      <c r="B545" s="28" t="s">
        <v>3486</v>
      </c>
      <c r="C545" s="28" t="s">
        <v>3487</v>
      </c>
      <c r="D545" s="28" t="s">
        <v>3488</v>
      </c>
      <c r="E545" s="28" t="s">
        <v>2178</v>
      </c>
      <c r="F545" s="27">
        <v>676460</v>
      </c>
      <c r="G545" s="27">
        <v>52</v>
      </c>
    </row>
    <row r="546" spans="1:7" ht="14.5">
      <c r="A546" s="27">
        <f t="shared" si="2"/>
        <v>644</v>
      </c>
      <c r="B546" s="28" t="s">
        <v>2299</v>
      </c>
      <c r="C546" s="28" t="s">
        <v>3489</v>
      </c>
      <c r="D546" s="28" t="s">
        <v>3490</v>
      </c>
      <c r="E546" s="28" t="s">
        <v>2195</v>
      </c>
      <c r="F546" s="27">
        <v>491096</v>
      </c>
      <c r="G546" s="27">
        <v>23</v>
      </c>
    </row>
    <row r="547" spans="1:7" ht="14.5">
      <c r="A547" s="27">
        <f t="shared" si="2"/>
        <v>645</v>
      </c>
      <c r="B547" s="28" t="s">
        <v>2196</v>
      </c>
      <c r="C547" s="28" t="s">
        <v>3141</v>
      </c>
      <c r="D547" s="28" t="s">
        <v>3491</v>
      </c>
      <c r="E547" s="28" t="s">
        <v>2158</v>
      </c>
      <c r="F547" s="27">
        <v>979804</v>
      </c>
      <c r="G547" s="27">
        <v>22</v>
      </c>
    </row>
    <row r="548" spans="1:7" ht="14.5">
      <c r="A548" s="27">
        <f t="shared" si="2"/>
        <v>646</v>
      </c>
      <c r="B548" s="28" t="s">
        <v>3492</v>
      </c>
      <c r="C548" s="28" t="s">
        <v>3493</v>
      </c>
      <c r="D548" s="28" t="s">
        <v>3494</v>
      </c>
      <c r="E548" s="28" t="s">
        <v>2195</v>
      </c>
      <c r="F548" s="27">
        <v>1419805</v>
      </c>
      <c r="G548" s="27">
        <v>43</v>
      </c>
    </row>
    <row r="549" spans="1:7" ht="14.5">
      <c r="A549" s="27">
        <f t="shared" si="2"/>
        <v>647</v>
      </c>
      <c r="B549" s="28" t="s">
        <v>3495</v>
      </c>
      <c r="C549" s="29"/>
      <c r="D549" s="28" t="s">
        <v>3496</v>
      </c>
      <c r="E549" s="29"/>
      <c r="F549" s="27">
        <v>459376</v>
      </c>
      <c r="G549" s="27">
        <v>42</v>
      </c>
    </row>
    <row r="550" spans="1:7" ht="14.5">
      <c r="A550" s="27">
        <f t="shared" si="2"/>
        <v>648</v>
      </c>
      <c r="B550" s="28" t="s">
        <v>3051</v>
      </c>
      <c r="C550" s="28" t="s">
        <v>2315</v>
      </c>
      <c r="D550" s="28" t="s">
        <v>3497</v>
      </c>
      <c r="E550" s="28" t="s">
        <v>2178</v>
      </c>
      <c r="F550" s="27">
        <v>1234729</v>
      </c>
      <c r="G550" s="27">
        <v>23</v>
      </c>
    </row>
    <row r="551" spans="1:7" ht="14.5">
      <c r="A551" s="27">
        <f t="shared" si="2"/>
        <v>649</v>
      </c>
      <c r="B551" s="28" t="s">
        <v>2613</v>
      </c>
      <c r="C551" s="28" t="s">
        <v>3235</v>
      </c>
      <c r="D551" s="28" t="s">
        <v>3498</v>
      </c>
      <c r="E551" s="28" t="s">
        <v>2158</v>
      </c>
      <c r="F551" s="27">
        <v>833216</v>
      </c>
      <c r="G551" s="27">
        <v>28</v>
      </c>
    </row>
    <row r="552" spans="1:7" ht="14.5">
      <c r="A552" s="27">
        <f t="shared" si="2"/>
        <v>650</v>
      </c>
      <c r="B552" s="28" t="s">
        <v>2580</v>
      </c>
      <c r="C552" s="28" t="s">
        <v>3499</v>
      </c>
      <c r="D552" s="28" t="s">
        <v>3500</v>
      </c>
      <c r="E552" s="28" t="s">
        <v>2158</v>
      </c>
      <c r="F552" s="27">
        <v>132601</v>
      </c>
      <c r="G552" s="27">
        <v>24</v>
      </c>
    </row>
    <row r="553" spans="1:7" ht="14.5">
      <c r="A553" s="27">
        <f t="shared" si="2"/>
        <v>651</v>
      </c>
      <c r="B553" s="28" t="s">
        <v>2530</v>
      </c>
      <c r="C553" s="28" t="s">
        <v>3501</v>
      </c>
      <c r="D553" s="28" t="s">
        <v>3502</v>
      </c>
      <c r="E553" s="28" t="s">
        <v>2185</v>
      </c>
      <c r="F553" s="27">
        <v>157032</v>
      </c>
      <c r="G553" s="27">
        <v>37</v>
      </c>
    </row>
    <row r="554" spans="1:7" ht="14.5">
      <c r="A554" s="27">
        <f t="shared" si="2"/>
        <v>652</v>
      </c>
      <c r="B554" s="28" t="s">
        <v>3503</v>
      </c>
      <c r="C554" s="29"/>
      <c r="D554" s="28" t="s">
        <v>3504</v>
      </c>
      <c r="E554" s="29"/>
      <c r="F554" s="27">
        <v>1331836</v>
      </c>
      <c r="G554" s="27">
        <v>58</v>
      </c>
    </row>
    <row r="555" spans="1:7" ht="14.5">
      <c r="A555" s="27">
        <f t="shared" si="2"/>
        <v>653</v>
      </c>
      <c r="B555" s="28" t="s">
        <v>2425</v>
      </c>
      <c r="C555" s="28" t="s">
        <v>3505</v>
      </c>
      <c r="D555" s="28" t="s">
        <v>3506</v>
      </c>
      <c r="E555" s="28" t="s">
        <v>2162</v>
      </c>
      <c r="F555" s="27">
        <v>896204</v>
      </c>
      <c r="G555" s="29"/>
    </row>
    <row r="556" spans="1:7" ht="14.5">
      <c r="A556" s="27">
        <f t="shared" si="2"/>
        <v>654</v>
      </c>
      <c r="B556" s="28" t="s">
        <v>3301</v>
      </c>
      <c r="C556" s="28" t="s">
        <v>2829</v>
      </c>
      <c r="D556" s="28" t="s">
        <v>3507</v>
      </c>
      <c r="E556" s="28" t="s">
        <v>2162</v>
      </c>
      <c r="F556" s="27">
        <v>709376</v>
      </c>
      <c r="G556" s="27">
        <v>34</v>
      </c>
    </row>
    <row r="557" spans="1:7" ht="14.5">
      <c r="A557" s="27">
        <f t="shared" si="2"/>
        <v>655</v>
      </c>
      <c r="B557" s="28" t="s">
        <v>2163</v>
      </c>
      <c r="C557" s="28" t="s">
        <v>3508</v>
      </c>
      <c r="D557" s="28" t="s">
        <v>3509</v>
      </c>
      <c r="E557" s="28" t="s">
        <v>2158</v>
      </c>
      <c r="F557" s="27">
        <v>573649</v>
      </c>
      <c r="G557" s="27">
        <v>34</v>
      </c>
    </row>
    <row r="558" spans="1:7" ht="14.5">
      <c r="A558" s="27">
        <f t="shared" si="2"/>
        <v>656</v>
      </c>
      <c r="B558" s="28" t="s">
        <v>3510</v>
      </c>
      <c r="C558" s="28" t="s">
        <v>3511</v>
      </c>
      <c r="D558" s="28" t="s">
        <v>3512</v>
      </c>
      <c r="E558" s="28" t="s">
        <v>2178</v>
      </c>
      <c r="F558" s="27">
        <v>325211</v>
      </c>
      <c r="G558" s="27">
        <v>56</v>
      </c>
    </row>
    <row r="559" spans="1:7" ht="14.5">
      <c r="A559" s="27">
        <f t="shared" si="2"/>
        <v>657</v>
      </c>
      <c r="B559" s="28" t="s">
        <v>2608</v>
      </c>
      <c r="C559" s="28" t="s">
        <v>2946</v>
      </c>
      <c r="D559" s="28" t="s">
        <v>3513</v>
      </c>
      <c r="E559" s="28" t="s">
        <v>2195</v>
      </c>
      <c r="F559" s="27">
        <v>189343</v>
      </c>
      <c r="G559" s="27">
        <v>23</v>
      </c>
    </row>
    <row r="560" spans="1:7" ht="14.5">
      <c r="A560" s="27">
        <f t="shared" si="2"/>
        <v>658</v>
      </c>
      <c r="B560" s="28" t="s">
        <v>2801</v>
      </c>
      <c r="C560" s="28" t="s">
        <v>3514</v>
      </c>
      <c r="D560" s="28" t="s">
        <v>3515</v>
      </c>
      <c r="E560" s="28" t="s">
        <v>2185</v>
      </c>
      <c r="F560" s="27">
        <v>1302993</v>
      </c>
      <c r="G560" s="27">
        <v>31</v>
      </c>
    </row>
    <row r="561" spans="1:7" ht="14.5">
      <c r="A561" s="27">
        <f t="shared" si="2"/>
        <v>659</v>
      </c>
      <c r="B561" s="28" t="s">
        <v>3516</v>
      </c>
      <c r="C561" s="28" t="s">
        <v>3517</v>
      </c>
      <c r="D561" s="28" t="s">
        <v>3518</v>
      </c>
      <c r="E561" s="29"/>
      <c r="F561" s="27">
        <v>1386370</v>
      </c>
      <c r="G561" s="27">
        <v>52</v>
      </c>
    </row>
    <row r="562" spans="1:7" ht="14.5">
      <c r="A562" s="27">
        <f t="shared" si="2"/>
        <v>660</v>
      </c>
      <c r="B562" s="28" t="s">
        <v>3519</v>
      </c>
      <c r="C562" s="28" t="s">
        <v>3520</v>
      </c>
      <c r="D562" s="28" t="s">
        <v>3521</v>
      </c>
      <c r="E562" s="28" t="s">
        <v>2162</v>
      </c>
      <c r="F562" s="27">
        <v>1012587</v>
      </c>
      <c r="G562" s="27">
        <v>29</v>
      </c>
    </row>
    <row r="563" spans="1:7" ht="14.5">
      <c r="A563" s="27">
        <f t="shared" si="2"/>
        <v>661</v>
      </c>
      <c r="B563" s="28" t="s">
        <v>3522</v>
      </c>
      <c r="C563" s="28" t="s">
        <v>3235</v>
      </c>
      <c r="D563" s="28" t="s">
        <v>3523</v>
      </c>
      <c r="E563" s="28" t="s">
        <v>2178</v>
      </c>
      <c r="F563" s="27">
        <v>1380076</v>
      </c>
      <c r="G563" s="27">
        <v>43</v>
      </c>
    </row>
    <row r="564" spans="1:7" ht="14.5">
      <c r="A564" s="27">
        <f t="shared" si="2"/>
        <v>662</v>
      </c>
      <c r="B564" s="28" t="s">
        <v>3524</v>
      </c>
      <c r="C564" s="28" t="s">
        <v>3525</v>
      </c>
      <c r="D564" s="28" t="s">
        <v>3526</v>
      </c>
      <c r="E564" s="28" t="s">
        <v>2162</v>
      </c>
      <c r="F564" s="27">
        <v>150072</v>
      </c>
      <c r="G564" s="27">
        <v>29</v>
      </c>
    </row>
    <row r="565" spans="1:7" ht="14.5">
      <c r="A565" s="27">
        <f t="shared" si="2"/>
        <v>663</v>
      </c>
      <c r="B565" s="28" t="s">
        <v>2557</v>
      </c>
      <c r="C565" s="28" t="s">
        <v>3527</v>
      </c>
      <c r="D565" s="28" t="s">
        <v>3528</v>
      </c>
      <c r="E565" s="28" t="s">
        <v>2158</v>
      </c>
      <c r="F565" s="27">
        <v>989853</v>
      </c>
      <c r="G565" s="27">
        <v>21</v>
      </c>
    </row>
    <row r="566" spans="1:7" ht="14.5">
      <c r="A566" s="27">
        <f t="shared" si="2"/>
        <v>664</v>
      </c>
      <c r="B566" s="28" t="s">
        <v>2959</v>
      </c>
      <c r="C566" s="28" t="s">
        <v>3529</v>
      </c>
      <c r="D566" s="28" t="s">
        <v>3530</v>
      </c>
      <c r="E566" s="28" t="s">
        <v>2178</v>
      </c>
      <c r="F566" s="27">
        <v>1028511</v>
      </c>
      <c r="G566" s="27">
        <v>45</v>
      </c>
    </row>
    <row r="567" spans="1:7" ht="14.5">
      <c r="A567" s="27">
        <f t="shared" si="2"/>
        <v>665</v>
      </c>
      <c r="B567" s="28" t="s">
        <v>3531</v>
      </c>
      <c r="C567" s="28" t="s">
        <v>3532</v>
      </c>
      <c r="D567" s="28" t="s">
        <v>3533</v>
      </c>
      <c r="E567" s="28" t="s">
        <v>2185</v>
      </c>
      <c r="F567" s="27">
        <v>847790</v>
      </c>
      <c r="G567" s="27">
        <v>59</v>
      </c>
    </row>
    <row r="568" spans="1:7" ht="14.5">
      <c r="A568" s="27">
        <f t="shared" si="2"/>
        <v>666</v>
      </c>
      <c r="B568" s="28" t="s">
        <v>3534</v>
      </c>
      <c r="C568" s="28" t="s">
        <v>3535</v>
      </c>
      <c r="D568" s="28" t="s">
        <v>3536</v>
      </c>
      <c r="E568" s="28" t="s">
        <v>2158</v>
      </c>
      <c r="F568" s="27">
        <v>269752</v>
      </c>
      <c r="G568" s="27">
        <v>48</v>
      </c>
    </row>
    <row r="569" spans="1:7" ht="14.5">
      <c r="A569" s="27">
        <f t="shared" si="2"/>
        <v>667</v>
      </c>
      <c r="B569" s="28" t="s">
        <v>2577</v>
      </c>
      <c r="C569" s="28" t="s">
        <v>3537</v>
      </c>
      <c r="D569" s="28" t="s">
        <v>3538</v>
      </c>
      <c r="E569" s="28" t="s">
        <v>2178</v>
      </c>
      <c r="F569" s="27">
        <v>690092</v>
      </c>
      <c r="G569" s="27">
        <v>57</v>
      </c>
    </row>
    <row r="570" spans="1:7" ht="14.5">
      <c r="A570" s="27">
        <f t="shared" si="2"/>
        <v>668</v>
      </c>
      <c r="B570" s="28" t="s">
        <v>3068</v>
      </c>
      <c r="C570" s="28" t="s">
        <v>3501</v>
      </c>
      <c r="D570" s="28" t="s">
        <v>3539</v>
      </c>
      <c r="E570" s="28" t="s">
        <v>2158</v>
      </c>
      <c r="F570" s="27">
        <v>1311045</v>
      </c>
      <c r="G570" s="27">
        <v>29</v>
      </c>
    </row>
    <row r="571" spans="1:7" ht="14.5">
      <c r="A571" s="27">
        <f t="shared" si="2"/>
        <v>669</v>
      </c>
      <c r="B571" s="28" t="s">
        <v>3540</v>
      </c>
      <c r="C571" s="28" t="s">
        <v>3541</v>
      </c>
      <c r="D571" s="28" t="s">
        <v>3542</v>
      </c>
      <c r="E571" s="28" t="s">
        <v>2195</v>
      </c>
      <c r="F571" s="27">
        <v>1294127</v>
      </c>
      <c r="G571" s="27">
        <v>58</v>
      </c>
    </row>
    <row r="572" spans="1:7" ht="14.5">
      <c r="A572" s="27">
        <f t="shared" si="2"/>
        <v>670</v>
      </c>
      <c r="B572" s="28" t="s">
        <v>2312</v>
      </c>
      <c r="C572" s="28" t="s">
        <v>3543</v>
      </c>
      <c r="D572" s="28" t="s">
        <v>3544</v>
      </c>
      <c r="E572" s="28" t="s">
        <v>2158</v>
      </c>
      <c r="F572" s="27">
        <v>787942</v>
      </c>
      <c r="G572" s="27">
        <v>49</v>
      </c>
    </row>
    <row r="573" spans="1:7" ht="14.5">
      <c r="A573" s="27">
        <f t="shared" si="2"/>
        <v>671</v>
      </c>
      <c r="B573" s="28" t="s">
        <v>3545</v>
      </c>
      <c r="C573" s="28" t="s">
        <v>3546</v>
      </c>
      <c r="D573" s="28" t="s">
        <v>3547</v>
      </c>
      <c r="E573" s="28" t="s">
        <v>2195</v>
      </c>
      <c r="F573" s="27">
        <v>634178</v>
      </c>
      <c r="G573" s="27">
        <v>54</v>
      </c>
    </row>
    <row r="574" spans="1:7" ht="14.5">
      <c r="A574" s="27">
        <f t="shared" si="2"/>
        <v>672</v>
      </c>
      <c r="B574" s="28" t="s">
        <v>3548</v>
      </c>
      <c r="C574" s="28" t="s">
        <v>3549</v>
      </c>
      <c r="D574" s="28" t="s">
        <v>3550</v>
      </c>
      <c r="E574" s="28" t="s">
        <v>2195</v>
      </c>
      <c r="F574" s="27">
        <v>1181036</v>
      </c>
      <c r="G574" s="27">
        <v>21</v>
      </c>
    </row>
    <row r="575" spans="1:7" ht="14.5">
      <c r="A575" s="27">
        <f t="shared" si="2"/>
        <v>673</v>
      </c>
      <c r="B575" s="28" t="s">
        <v>3534</v>
      </c>
      <c r="C575" s="28" t="s">
        <v>3551</v>
      </c>
      <c r="D575" s="28" t="s">
        <v>3552</v>
      </c>
      <c r="E575" s="28" t="s">
        <v>2158</v>
      </c>
      <c r="F575" s="27">
        <v>477538</v>
      </c>
      <c r="G575" s="27">
        <v>28</v>
      </c>
    </row>
    <row r="576" spans="1:7" ht="14.5">
      <c r="A576" s="27">
        <f t="shared" si="2"/>
        <v>674</v>
      </c>
      <c r="B576" s="28" t="s">
        <v>3553</v>
      </c>
      <c r="C576" s="28" t="s">
        <v>3554</v>
      </c>
      <c r="D576" s="28" t="s">
        <v>3555</v>
      </c>
      <c r="E576" s="28" t="s">
        <v>2162</v>
      </c>
      <c r="F576" s="27">
        <v>1407543</v>
      </c>
      <c r="G576" s="27">
        <v>59</v>
      </c>
    </row>
    <row r="577" spans="1:7" ht="14.5">
      <c r="A577" s="27">
        <f t="shared" si="2"/>
        <v>675</v>
      </c>
      <c r="B577" s="28" t="s">
        <v>2842</v>
      </c>
      <c r="C577" s="28" t="s">
        <v>3556</v>
      </c>
      <c r="D577" s="28" t="s">
        <v>3557</v>
      </c>
      <c r="E577" s="28" t="s">
        <v>2162</v>
      </c>
      <c r="F577" s="27">
        <v>1430073</v>
      </c>
      <c r="G577" s="27">
        <v>57</v>
      </c>
    </row>
    <row r="578" spans="1:7" ht="14.5">
      <c r="A578" s="27">
        <f t="shared" si="2"/>
        <v>676</v>
      </c>
      <c r="B578" s="28" t="s">
        <v>3558</v>
      </c>
      <c r="C578" s="28" t="s">
        <v>3559</v>
      </c>
      <c r="D578" s="28" t="s">
        <v>3560</v>
      </c>
      <c r="E578" s="28" t="s">
        <v>2185</v>
      </c>
      <c r="F578" s="27">
        <v>410191</v>
      </c>
      <c r="G578" s="27">
        <v>38</v>
      </c>
    </row>
    <row r="579" spans="1:7" ht="14.5">
      <c r="A579" s="27">
        <f t="shared" si="2"/>
        <v>677</v>
      </c>
      <c r="B579" s="28" t="s">
        <v>2222</v>
      </c>
      <c r="C579" s="28" t="s">
        <v>3561</v>
      </c>
      <c r="D579" s="28" t="s">
        <v>3562</v>
      </c>
      <c r="E579" s="28" t="s">
        <v>2185</v>
      </c>
      <c r="F579" s="27">
        <v>1478117</v>
      </c>
      <c r="G579" s="27">
        <v>50</v>
      </c>
    </row>
    <row r="580" spans="1:7" ht="14.5">
      <c r="A580" s="27">
        <f t="shared" si="2"/>
        <v>678</v>
      </c>
      <c r="B580" s="28" t="s">
        <v>3563</v>
      </c>
      <c r="C580" s="28" t="s">
        <v>3564</v>
      </c>
      <c r="D580" s="28" t="s">
        <v>3565</v>
      </c>
      <c r="E580" s="28" t="s">
        <v>2195</v>
      </c>
      <c r="F580" s="27">
        <v>588198</v>
      </c>
      <c r="G580" s="27">
        <v>52</v>
      </c>
    </row>
    <row r="581" spans="1:7" ht="14.5">
      <c r="A581" s="27">
        <f t="shared" si="2"/>
        <v>679</v>
      </c>
      <c r="B581" s="28" t="s">
        <v>3566</v>
      </c>
      <c r="C581" s="28" t="s">
        <v>2516</v>
      </c>
      <c r="D581" s="28" t="s">
        <v>3567</v>
      </c>
      <c r="E581" s="28" t="s">
        <v>2195</v>
      </c>
      <c r="F581" s="27">
        <v>636391</v>
      </c>
      <c r="G581" s="27">
        <v>49</v>
      </c>
    </row>
    <row r="582" spans="1:7" ht="14.5">
      <c r="A582" s="27">
        <f t="shared" si="2"/>
        <v>680</v>
      </c>
      <c r="B582" s="28" t="s">
        <v>3568</v>
      </c>
      <c r="C582" s="28" t="s">
        <v>2500</v>
      </c>
      <c r="D582" s="28" t="s">
        <v>3569</v>
      </c>
      <c r="E582" s="28" t="s">
        <v>2195</v>
      </c>
      <c r="F582" s="27">
        <v>516830</v>
      </c>
      <c r="G582" s="27">
        <v>54</v>
      </c>
    </row>
    <row r="583" spans="1:7" ht="14.5">
      <c r="A583" s="27">
        <f t="shared" si="2"/>
        <v>681</v>
      </c>
      <c r="B583" s="28" t="s">
        <v>2990</v>
      </c>
      <c r="C583" s="28" t="s">
        <v>3570</v>
      </c>
      <c r="D583" s="28" t="s">
        <v>3571</v>
      </c>
      <c r="E583" s="28" t="s">
        <v>2158</v>
      </c>
      <c r="F583" s="27">
        <v>1205137</v>
      </c>
      <c r="G583" s="27">
        <v>37</v>
      </c>
    </row>
    <row r="584" spans="1:7" ht="14.5">
      <c r="A584" s="27">
        <f t="shared" si="2"/>
        <v>682</v>
      </c>
      <c r="B584" s="28" t="s">
        <v>3572</v>
      </c>
      <c r="C584" s="28" t="s">
        <v>2338</v>
      </c>
      <c r="D584" s="28" t="s">
        <v>3573</v>
      </c>
      <c r="E584" s="28" t="s">
        <v>2178</v>
      </c>
      <c r="F584" s="27">
        <v>1126969</v>
      </c>
      <c r="G584" s="27">
        <v>19</v>
      </c>
    </row>
    <row r="585" spans="1:7" ht="14.5">
      <c r="A585" s="27">
        <f t="shared" si="2"/>
        <v>683</v>
      </c>
      <c r="B585" s="28" t="s">
        <v>2953</v>
      </c>
      <c r="C585" s="28" t="s">
        <v>3327</v>
      </c>
      <c r="D585" s="28" t="s">
        <v>3574</v>
      </c>
      <c r="E585" s="28" t="s">
        <v>2195</v>
      </c>
      <c r="F585" s="27">
        <v>1056915</v>
      </c>
      <c r="G585" s="27">
        <v>45</v>
      </c>
    </row>
    <row r="586" spans="1:7" ht="14.5">
      <c r="A586" s="27">
        <f t="shared" si="2"/>
        <v>684</v>
      </c>
      <c r="B586" s="28" t="s">
        <v>2776</v>
      </c>
      <c r="C586" s="28" t="s">
        <v>2964</v>
      </c>
      <c r="D586" s="28" t="s">
        <v>3575</v>
      </c>
      <c r="E586" s="28" t="s">
        <v>2178</v>
      </c>
      <c r="F586" s="27">
        <v>709981</v>
      </c>
      <c r="G586" s="27">
        <v>22</v>
      </c>
    </row>
    <row r="587" spans="1:7" ht="14.5">
      <c r="A587" s="27">
        <f t="shared" si="2"/>
        <v>685</v>
      </c>
      <c r="B587" s="28" t="s">
        <v>3001</v>
      </c>
      <c r="C587" s="28" t="s">
        <v>2575</v>
      </c>
      <c r="D587" s="28" t="s">
        <v>3576</v>
      </c>
      <c r="E587" s="28" t="s">
        <v>2158</v>
      </c>
      <c r="F587" s="27">
        <v>115278</v>
      </c>
      <c r="G587" s="27">
        <v>42</v>
      </c>
    </row>
    <row r="588" spans="1:7" ht="14.5">
      <c r="A588" s="27">
        <f t="shared" si="2"/>
        <v>686</v>
      </c>
      <c r="B588" s="28" t="s">
        <v>2351</v>
      </c>
      <c r="C588" s="28" t="s">
        <v>2974</v>
      </c>
      <c r="D588" s="28" t="s">
        <v>3577</v>
      </c>
      <c r="E588" s="28" t="s">
        <v>2178</v>
      </c>
      <c r="F588" s="27">
        <v>872100</v>
      </c>
      <c r="G588" s="27">
        <v>49</v>
      </c>
    </row>
    <row r="589" spans="1:7" ht="14.5">
      <c r="A589" s="27">
        <f t="shared" si="2"/>
        <v>687</v>
      </c>
      <c r="B589" s="28" t="s">
        <v>3578</v>
      </c>
      <c r="C589" s="28" t="s">
        <v>3579</v>
      </c>
      <c r="D589" s="28" t="s">
        <v>3580</v>
      </c>
      <c r="E589" s="28" t="s">
        <v>2158</v>
      </c>
      <c r="F589" s="27">
        <v>239617</v>
      </c>
      <c r="G589" s="27">
        <v>56</v>
      </c>
    </row>
    <row r="590" spans="1:7" ht="14.5">
      <c r="A590" s="27">
        <f t="shared" si="2"/>
        <v>688</v>
      </c>
      <c r="B590" s="28" t="s">
        <v>3581</v>
      </c>
      <c r="C590" s="28" t="s">
        <v>3582</v>
      </c>
      <c r="D590" s="28" t="s">
        <v>3583</v>
      </c>
      <c r="E590" s="28" t="s">
        <v>2195</v>
      </c>
      <c r="F590" s="27">
        <v>1117960</v>
      </c>
      <c r="G590" s="27">
        <v>34</v>
      </c>
    </row>
    <row r="591" spans="1:7" ht="14.5">
      <c r="A591" s="27">
        <f t="shared" si="2"/>
        <v>689</v>
      </c>
      <c r="B591" s="28" t="s">
        <v>2163</v>
      </c>
      <c r="C591" s="28" t="s">
        <v>2732</v>
      </c>
      <c r="D591" s="28" t="s">
        <v>3584</v>
      </c>
      <c r="E591" s="28" t="s">
        <v>2158</v>
      </c>
      <c r="F591" s="27">
        <v>659695</v>
      </c>
      <c r="G591" s="27">
        <v>25</v>
      </c>
    </row>
    <row r="592" spans="1:7" ht="14.5">
      <c r="A592" s="27">
        <f t="shared" si="2"/>
        <v>690</v>
      </c>
      <c r="B592" s="28" t="s">
        <v>3585</v>
      </c>
      <c r="C592" s="28" t="s">
        <v>3586</v>
      </c>
      <c r="D592" s="28" t="s">
        <v>3587</v>
      </c>
      <c r="E592" s="28" t="s">
        <v>2185</v>
      </c>
      <c r="F592" s="27">
        <v>316562</v>
      </c>
      <c r="G592" s="27">
        <v>51</v>
      </c>
    </row>
    <row r="593" spans="1:7" ht="14.5">
      <c r="A593" s="27">
        <f t="shared" si="2"/>
        <v>691</v>
      </c>
      <c r="B593" s="28" t="s">
        <v>3588</v>
      </c>
      <c r="C593" s="28" t="s">
        <v>3589</v>
      </c>
      <c r="D593" s="28" t="s">
        <v>3590</v>
      </c>
      <c r="E593" s="28" t="s">
        <v>2158</v>
      </c>
      <c r="F593" s="27">
        <v>660516</v>
      </c>
      <c r="G593" s="29"/>
    </row>
    <row r="594" spans="1:7" ht="14.5">
      <c r="A594" s="27">
        <f t="shared" si="2"/>
        <v>692</v>
      </c>
      <c r="B594" s="28" t="s">
        <v>3591</v>
      </c>
      <c r="C594" s="28" t="s">
        <v>3438</v>
      </c>
      <c r="D594" s="28" t="s">
        <v>3592</v>
      </c>
      <c r="E594" s="28" t="s">
        <v>2185</v>
      </c>
      <c r="F594" s="27">
        <v>883120</v>
      </c>
      <c r="G594" s="27">
        <v>45</v>
      </c>
    </row>
    <row r="595" spans="1:7" ht="14.5">
      <c r="A595" s="27">
        <f t="shared" si="2"/>
        <v>693</v>
      </c>
      <c r="B595" s="28" t="s">
        <v>3075</v>
      </c>
      <c r="C595" s="28" t="s">
        <v>3071</v>
      </c>
      <c r="D595" s="28" t="s">
        <v>3593</v>
      </c>
      <c r="E595" s="28" t="s">
        <v>2185</v>
      </c>
      <c r="F595" s="27">
        <v>1021661</v>
      </c>
      <c r="G595" s="27">
        <v>41</v>
      </c>
    </row>
    <row r="596" spans="1:7" ht="14.5">
      <c r="A596" s="27">
        <f t="shared" si="2"/>
        <v>694</v>
      </c>
      <c r="B596" s="28" t="s">
        <v>2981</v>
      </c>
      <c r="C596" s="28" t="s">
        <v>2720</v>
      </c>
      <c r="D596" s="28" t="s">
        <v>3594</v>
      </c>
      <c r="E596" s="28" t="s">
        <v>2158</v>
      </c>
      <c r="F596" s="27">
        <v>161776</v>
      </c>
      <c r="G596" s="27">
        <v>53</v>
      </c>
    </row>
    <row r="597" spans="1:7" ht="14.5">
      <c r="A597" s="27">
        <f t="shared" si="2"/>
        <v>695</v>
      </c>
      <c r="B597" s="28" t="s">
        <v>3217</v>
      </c>
      <c r="C597" s="28" t="s">
        <v>2330</v>
      </c>
      <c r="D597" s="28" t="s">
        <v>3595</v>
      </c>
      <c r="E597" s="28" t="s">
        <v>2158</v>
      </c>
      <c r="F597" s="27">
        <v>1013328</v>
      </c>
      <c r="G597" s="27">
        <v>41</v>
      </c>
    </row>
    <row r="598" spans="1:7" ht="14.5">
      <c r="A598" s="27">
        <f t="shared" si="2"/>
        <v>696</v>
      </c>
      <c r="B598" s="28" t="s">
        <v>3596</v>
      </c>
      <c r="C598" s="28" t="s">
        <v>3597</v>
      </c>
      <c r="D598" s="28" t="s">
        <v>3598</v>
      </c>
      <c r="E598" s="28" t="s">
        <v>2158</v>
      </c>
      <c r="F598" s="27">
        <v>934653</v>
      </c>
      <c r="G598" s="27">
        <v>45</v>
      </c>
    </row>
    <row r="599" spans="1:7" ht="14.5">
      <c r="A599" s="27">
        <f t="shared" si="2"/>
        <v>697</v>
      </c>
      <c r="B599" s="28" t="s">
        <v>3116</v>
      </c>
      <c r="C599" s="28" t="s">
        <v>3546</v>
      </c>
      <c r="D599" s="28" t="s">
        <v>3599</v>
      </c>
      <c r="E599" s="28" t="s">
        <v>2185</v>
      </c>
      <c r="F599" s="27">
        <v>952803</v>
      </c>
      <c r="G599" s="27">
        <v>26</v>
      </c>
    </row>
    <row r="600" spans="1:7" ht="14.5">
      <c r="A600" s="27">
        <f t="shared" si="2"/>
        <v>698</v>
      </c>
      <c r="B600" s="28" t="s">
        <v>3540</v>
      </c>
      <c r="C600" s="28" t="s">
        <v>2938</v>
      </c>
      <c r="D600" s="28" t="s">
        <v>3600</v>
      </c>
      <c r="E600" s="28" t="s">
        <v>2178</v>
      </c>
      <c r="F600" s="27">
        <v>664684</v>
      </c>
      <c r="G600" s="27">
        <v>33</v>
      </c>
    </row>
    <row r="601" spans="1:7" ht="14.5">
      <c r="A601" s="27">
        <f t="shared" si="2"/>
        <v>699</v>
      </c>
      <c r="B601" s="28" t="s">
        <v>2323</v>
      </c>
      <c r="C601" s="28" t="s">
        <v>2523</v>
      </c>
      <c r="D601" s="28" t="s">
        <v>3601</v>
      </c>
      <c r="E601" s="28" t="s">
        <v>2178</v>
      </c>
      <c r="F601" s="27">
        <v>450460</v>
      </c>
      <c r="G601" s="27">
        <v>54</v>
      </c>
    </row>
    <row r="602" spans="1:7" ht="14.5">
      <c r="A602" s="27">
        <f t="shared" si="2"/>
        <v>700</v>
      </c>
      <c r="B602" s="28" t="s">
        <v>3273</v>
      </c>
      <c r="C602" s="29"/>
      <c r="D602" s="28" t="s">
        <v>3602</v>
      </c>
      <c r="E602" s="28" t="s">
        <v>2178</v>
      </c>
      <c r="F602" s="27">
        <v>1148647</v>
      </c>
      <c r="G602" s="27">
        <v>50</v>
      </c>
    </row>
    <row r="603" spans="1:7" ht="14.5">
      <c r="A603" s="27">
        <f t="shared" si="2"/>
        <v>701</v>
      </c>
      <c r="B603" s="28" t="s">
        <v>3603</v>
      </c>
      <c r="C603" s="28" t="s">
        <v>3604</v>
      </c>
      <c r="D603" s="28" t="s">
        <v>3605</v>
      </c>
      <c r="E603" s="28" t="s">
        <v>2158</v>
      </c>
      <c r="F603" s="27">
        <v>1251988</v>
      </c>
      <c r="G603" s="27">
        <v>39</v>
      </c>
    </row>
    <row r="604" spans="1:7" ht="14.5">
      <c r="A604" s="27">
        <f t="shared" si="2"/>
        <v>702</v>
      </c>
      <c r="B604" s="28" t="s">
        <v>3606</v>
      </c>
      <c r="C604" s="28" t="s">
        <v>3607</v>
      </c>
      <c r="D604" s="28" t="s">
        <v>3608</v>
      </c>
      <c r="E604" s="28" t="s">
        <v>2162</v>
      </c>
      <c r="F604" s="27">
        <v>378323</v>
      </c>
      <c r="G604" s="27">
        <v>35</v>
      </c>
    </row>
    <row r="605" spans="1:7" ht="14.5">
      <c r="A605" s="27">
        <f t="shared" si="2"/>
        <v>703</v>
      </c>
      <c r="B605" s="28" t="s">
        <v>3609</v>
      </c>
      <c r="C605" s="29"/>
      <c r="D605" s="28" t="s">
        <v>3610</v>
      </c>
      <c r="E605" s="29"/>
      <c r="F605" s="27">
        <v>1035833</v>
      </c>
      <c r="G605" s="27">
        <v>52</v>
      </c>
    </row>
    <row r="606" spans="1:7" ht="14.5">
      <c r="A606" s="27">
        <f t="shared" si="2"/>
        <v>704</v>
      </c>
      <c r="B606" s="28" t="s">
        <v>3611</v>
      </c>
      <c r="C606" s="28" t="s">
        <v>3078</v>
      </c>
      <c r="D606" s="28" t="s">
        <v>3612</v>
      </c>
      <c r="E606" s="28" t="s">
        <v>2178</v>
      </c>
      <c r="F606" s="27">
        <v>537221</v>
      </c>
      <c r="G606" s="27">
        <v>29</v>
      </c>
    </row>
    <row r="607" spans="1:7" ht="14.5">
      <c r="A607" s="27">
        <f t="shared" si="2"/>
        <v>705</v>
      </c>
      <c r="B607" s="28" t="s">
        <v>3405</v>
      </c>
      <c r="C607" s="28" t="s">
        <v>3613</v>
      </c>
      <c r="D607" s="28" t="s">
        <v>3614</v>
      </c>
      <c r="E607" s="28" t="s">
        <v>2162</v>
      </c>
      <c r="F607" s="27">
        <v>1113165</v>
      </c>
      <c r="G607" s="27">
        <v>36</v>
      </c>
    </row>
    <row r="608" spans="1:7" ht="14.5">
      <c r="A608" s="27">
        <f t="shared" si="2"/>
        <v>706</v>
      </c>
      <c r="B608" s="28" t="s">
        <v>3152</v>
      </c>
      <c r="C608" s="28" t="s">
        <v>3615</v>
      </c>
      <c r="D608" s="28" t="s">
        <v>3616</v>
      </c>
      <c r="E608" s="28" t="s">
        <v>2178</v>
      </c>
      <c r="F608" s="27">
        <v>399151</v>
      </c>
      <c r="G608" s="27">
        <v>39</v>
      </c>
    </row>
    <row r="609" spans="1:7" ht="14.5">
      <c r="A609" s="27">
        <f t="shared" si="2"/>
        <v>707</v>
      </c>
      <c r="B609" s="28" t="s">
        <v>3617</v>
      </c>
      <c r="C609" s="28" t="s">
        <v>3549</v>
      </c>
      <c r="D609" s="28" t="s">
        <v>3618</v>
      </c>
      <c r="E609" s="28" t="s">
        <v>2162</v>
      </c>
      <c r="F609" s="27">
        <v>224602</v>
      </c>
      <c r="G609" s="27">
        <v>58</v>
      </c>
    </row>
    <row r="610" spans="1:7" ht="14.5">
      <c r="A610" s="27">
        <f t="shared" si="2"/>
        <v>708</v>
      </c>
      <c r="B610" s="28" t="s">
        <v>2431</v>
      </c>
      <c r="C610" s="28" t="s">
        <v>3619</v>
      </c>
      <c r="D610" s="28" t="s">
        <v>3620</v>
      </c>
      <c r="E610" s="28" t="s">
        <v>2178</v>
      </c>
      <c r="F610" s="27">
        <v>898967</v>
      </c>
      <c r="G610" s="27">
        <v>54</v>
      </c>
    </row>
    <row r="611" spans="1:7" ht="14.5">
      <c r="A611" s="27">
        <f t="shared" si="2"/>
        <v>709</v>
      </c>
      <c r="B611" s="28" t="s">
        <v>2163</v>
      </c>
      <c r="C611" s="28" t="s">
        <v>3621</v>
      </c>
      <c r="D611" s="28" t="s">
        <v>3622</v>
      </c>
      <c r="E611" s="28" t="s">
        <v>2195</v>
      </c>
      <c r="F611" s="27">
        <v>111961</v>
      </c>
      <c r="G611" s="27">
        <v>40</v>
      </c>
    </row>
    <row r="612" spans="1:7" ht="14.5">
      <c r="A612" s="27">
        <f t="shared" si="2"/>
        <v>710</v>
      </c>
      <c r="B612" s="28" t="s">
        <v>3563</v>
      </c>
      <c r="C612" s="28" t="s">
        <v>3623</v>
      </c>
      <c r="D612" s="28" t="s">
        <v>3624</v>
      </c>
      <c r="E612" s="28" t="s">
        <v>2162</v>
      </c>
      <c r="F612" s="27">
        <v>1268583</v>
      </c>
      <c r="G612" s="27">
        <v>23</v>
      </c>
    </row>
    <row r="613" spans="1:7" ht="14.5">
      <c r="A613" s="27">
        <f t="shared" si="2"/>
        <v>711</v>
      </c>
      <c r="B613" s="28" t="s">
        <v>2622</v>
      </c>
      <c r="C613" s="28" t="s">
        <v>3625</v>
      </c>
      <c r="D613" s="28" t="s">
        <v>3626</v>
      </c>
      <c r="E613" s="28" t="s">
        <v>2185</v>
      </c>
      <c r="F613" s="27">
        <v>228282</v>
      </c>
      <c r="G613" s="27">
        <v>53</v>
      </c>
    </row>
    <row r="614" spans="1:7" ht="14.5">
      <c r="A614" s="27">
        <f t="shared" si="2"/>
        <v>712</v>
      </c>
      <c r="B614" s="28" t="s">
        <v>3627</v>
      </c>
      <c r="C614" s="28" t="s">
        <v>3295</v>
      </c>
      <c r="D614" s="28" t="s">
        <v>3628</v>
      </c>
      <c r="E614" s="28" t="s">
        <v>2158</v>
      </c>
      <c r="F614" s="27">
        <v>1056609</v>
      </c>
      <c r="G614" s="27">
        <v>39</v>
      </c>
    </row>
    <row r="615" spans="1:7" ht="14.5">
      <c r="A615" s="27">
        <f t="shared" si="2"/>
        <v>713</v>
      </c>
      <c r="B615" s="28" t="s">
        <v>3629</v>
      </c>
      <c r="C615" s="28" t="s">
        <v>3630</v>
      </c>
      <c r="D615" s="28" t="s">
        <v>3631</v>
      </c>
      <c r="E615" s="28" t="s">
        <v>2162</v>
      </c>
      <c r="F615" s="27">
        <v>759612</v>
      </c>
      <c r="G615" s="27">
        <v>53</v>
      </c>
    </row>
    <row r="616" spans="1:7" ht="14.5">
      <c r="A616" s="27">
        <f t="shared" si="2"/>
        <v>714</v>
      </c>
      <c r="B616" s="28" t="s">
        <v>3326</v>
      </c>
      <c r="C616" s="28" t="s">
        <v>2728</v>
      </c>
      <c r="D616" s="28" t="s">
        <v>3632</v>
      </c>
      <c r="E616" s="28" t="s">
        <v>2178</v>
      </c>
      <c r="F616" s="27">
        <v>943844</v>
      </c>
      <c r="G616" s="27">
        <v>29</v>
      </c>
    </row>
    <row r="617" spans="1:7" ht="14.5">
      <c r="A617" s="27">
        <f t="shared" si="2"/>
        <v>715</v>
      </c>
      <c r="B617" s="28" t="s">
        <v>2192</v>
      </c>
      <c r="C617" s="28" t="s">
        <v>3633</v>
      </c>
      <c r="D617" s="28" t="s">
        <v>3634</v>
      </c>
      <c r="E617" s="28" t="s">
        <v>2178</v>
      </c>
      <c r="F617" s="27">
        <v>739769</v>
      </c>
      <c r="G617" s="27">
        <v>41</v>
      </c>
    </row>
    <row r="618" spans="1:7" ht="14.5">
      <c r="A618" s="27">
        <f t="shared" si="2"/>
        <v>716</v>
      </c>
      <c r="B618" s="28" t="s">
        <v>2928</v>
      </c>
      <c r="C618" s="28" t="s">
        <v>3377</v>
      </c>
      <c r="D618" s="28" t="s">
        <v>3635</v>
      </c>
      <c r="E618" s="28" t="s">
        <v>2185</v>
      </c>
      <c r="F618" s="27">
        <v>1372277</v>
      </c>
      <c r="G618" s="27">
        <v>47</v>
      </c>
    </row>
    <row r="619" spans="1:7" ht="14.5">
      <c r="A619" s="27">
        <f t="shared" si="2"/>
        <v>717</v>
      </c>
      <c r="B619" s="28" t="s">
        <v>2672</v>
      </c>
      <c r="C619" s="28" t="s">
        <v>3636</v>
      </c>
      <c r="D619" s="28" t="s">
        <v>3637</v>
      </c>
      <c r="E619" s="28" t="s">
        <v>2185</v>
      </c>
      <c r="F619" s="27">
        <v>174945</v>
      </c>
      <c r="G619" s="29"/>
    </row>
    <row r="620" spans="1:7" ht="14.5">
      <c r="A620" s="27">
        <f t="shared" si="2"/>
        <v>718</v>
      </c>
      <c r="B620" s="28" t="s">
        <v>3638</v>
      </c>
      <c r="C620" s="28" t="s">
        <v>3639</v>
      </c>
      <c r="D620" s="28" t="s">
        <v>3640</v>
      </c>
      <c r="E620" s="28" t="s">
        <v>2178</v>
      </c>
      <c r="F620" s="27">
        <v>460824</v>
      </c>
      <c r="G620" s="29"/>
    </row>
    <row r="621" spans="1:7" ht="14.5">
      <c r="A621" s="27">
        <f t="shared" si="2"/>
        <v>719</v>
      </c>
      <c r="B621" s="28" t="s">
        <v>2782</v>
      </c>
      <c r="C621" s="28" t="s">
        <v>3218</v>
      </c>
      <c r="D621" s="28" t="s">
        <v>3641</v>
      </c>
      <c r="E621" s="28" t="s">
        <v>2185</v>
      </c>
      <c r="F621" s="27">
        <v>293986</v>
      </c>
      <c r="G621" s="27">
        <v>27</v>
      </c>
    </row>
    <row r="622" spans="1:7" ht="14.5">
      <c r="A622" s="27">
        <f t="shared" si="2"/>
        <v>720</v>
      </c>
      <c r="B622" s="28" t="s">
        <v>2225</v>
      </c>
      <c r="C622" s="28" t="s">
        <v>3642</v>
      </c>
      <c r="D622" s="28" t="s">
        <v>3643</v>
      </c>
      <c r="E622" s="28" t="s">
        <v>2195</v>
      </c>
      <c r="F622" s="27">
        <v>792288</v>
      </c>
      <c r="G622" s="27">
        <v>20</v>
      </c>
    </row>
    <row r="623" spans="1:7" ht="14.5">
      <c r="A623" s="27">
        <f t="shared" si="2"/>
        <v>721</v>
      </c>
      <c r="B623" s="28" t="s">
        <v>3644</v>
      </c>
      <c r="C623" s="28" t="s">
        <v>3645</v>
      </c>
      <c r="D623" s="28" t="s">
        <v>3646</v>
      </c>
      <c r="E623" s="28" t="s">
        <v>2158</v>
      </c>
      <c r="F623" s="27">
        <v>554377</v>
      </c>
      <c r="G623" s="27">
        <v>42</v>
      </c>
    </row>
    <row r="624" spans="1:7" ht="14.5">
      <c r="A624" s="27">
        <f t="shared" si="2"/>
        <v>722</v>
      </c>
      <c r="B624" s="28" t="s">
        <v>3191</v>
      </c>
      <c r="C624" s="28" t="s">
        <v>3347</v>
      </c>
      <c r="D624" s="28" t="s">
        <v>3647</v>
      </c>
      <c r="E624" s="28" t="s">
        <v>2162</v>
      </c>
      <c r="F624" s="27">
        <v>1020462</v>
      </c>
      <c r="G624" s="27">
        <v>27</v>
      </c>
    </row>
    <row r="625" spans="1:7" ht="14.5">
      <c r="A625" s="27">
        <f t="shared" si="2"/>
        <v>723</v>
      </c>
      <c r="B625" s="28" t="s">
        <v>3627</v>
      </c>
      <c r="C625" s="28" t="s">
        <v>3648</v>
      </c>
      <c r="D625" s="28" t="s">
        <v>3649</v>
      </c>
      <c r="E625" s="28" t="s">
        <v>2162</v>
      </c>
      <c r="F625" s="27">
        <v>976176</v>
      </c>
      <c r="G625" s="27">
        <v>59</v>
      </c>
    </row>
    <row r="626" spans="1:7" ht="14.5">
      <c r="A626" s="27">
        <f t="shared" si="2"/>
        <v>724</v>
      </c>
      <c r="B626" s="28" t="s">
        <v>2899</v>
      </c>
      <c r="C626" s="28" t="s">
        <v>3650</v>
      </c>
      <c r="D626" s="28" t="s">
        <v>3651</v>
      </c>
      <c r="E626" s="28" t="s">
        <v>2162</v>
      </c>
      <c r="F626" s="27">
        <v>1125695</v>
      </c>
      <c r="G626" s="27">
        <v>42</v>
      </c>
    </row>
    <row r="627" spans="1:7" ht="14.5">
      <c r="A627" s="27">
        <f t="shared" si="2"/>
        <v>725</v>
      </c>
      <c r="B627" s="28" t="s">
        <v>2522</v>
      </c>
      <c r="C627" s="28" t="s">
        <v>3652</v>
      </c>
      <c r="D627" s="28" t="s">
        <v>3653</v>
      </c>
      <c r="E627" s="28" t="s">
        <v>2185</v>
      </c>
      <c r="F627" s="27">
        <v>277801</v>
      </c>
      <c r="G627" s="27">
        <v>49</v>
      </c>
    </row>
    <row r="628" spans="1:7" ht="14.5">
      <c r="A628" s="27">
        <f t="shared" si="2"/>
        <v>726</v>
      </c>
      <c r="B628" s="28" t="s">
        <v>2801</v>
      </c>
      <c r="C628" s="28" t="s">
        <v>3654</v>
      </c>
      <c r="D628" s="28" t="s">
        <v>3655</v>
      </c>
      <c r="E628" s="28" t="s">
        <v>2158</v>
      </c>
      <c r="F628" s="27">
        <v>267039</v>
      </c>
      <c r="G628" s="27">
        <v>40</v>
      </c>
    </row>
    <row r="629" spans="1:7" ht="14.5">
      <c r="A629" s="27">
        <f t="shared" si="2"/>
        <v>727</v>
      </c>
      <c r="B629" s="28" t="s">
        <v>3495</v>
      </c>
      <c r="C629" s="28" t="s">
        <v>3656</v>
      </c>
      <c r="D629" s="28" t="s">
        <v>3657</v>
      </c>
      <c r="E629" s="28" t="s">
        <v>2195</v>
      </c>
      <c r="F629" s="27">
        <v>1173250</v>
      </c>
      <c r="G629" s="27">
        <v>55</v>
      </c>
    </row>
    <row r="630" spans="1:7" ht="14.5">
      <c r="A630" s="27">
        <f t="shared" si="2"/>
        <v>728</v>
      </c>
      <c r="B630" s="28" t="s">
        <v>2465</v>
      </c>
      <c r="C630" s="28" t="s">
        <v>2385</v>
      </c>
      <c r="D630" s="28" t="s">
        <v>3658</v>
      </c>
      <c r="E630" s="28" t="s">
        <v>2195</v>
      </c>
      <c r="F630" s="27">
        <v>376574</v>
      </c>
      <c r="G630" s="27">
        <v>35</v>
      </c>
    </row>
    <row r="631" spans="1:7" ht="14.5">
      <c r="A631" s="27">
        <f t="shared" si="2"/>
        <v>729</v>
      </c>
      <c r="B631" s="28" t="s">
        <v>3659</v>
      </c>
      <c r="C631" s="28" t="s">
        <v>3660</v>
      </c>
      <c r="D631" s="28" t="s">
        <v>3661</v>
      </c>
      <c r="E631" s="28" t="s">
        <v>2178</v>
      </c>
      <c r="F631" s="27">
        <v>840571</v>
      </c>
      <c r="G631" s="27">
        <v>41</v>
      </c>
    </row>
    <row r="632" spans="1:7" ht="14.5">
      <c r="A632" s="27">
        <f t="shared" si="2"/>
        <v>730</v>
      </c>
      <c r="B632" s="28" t="s">
        <v>2896</v>
      </c>
      <c r="C632" s="28" t="s">
        <v>2583</v>
      </c>
      <c r="D632" s="28" t="s">
        <v>3662</v>
      </c>
      <c r="E632" s="28" t="s">
        <v>2195</v>
      </c>
      <c r="F632" s="27">
        <v>488518</v>
      </c>
      <c r="G632" s="27">
        <v>52</v>
      </c>
    </row>
    <row r="633" spans="1:7" ht="14.5">
      <c r="A633" s="27">
        <f t="shared" si="2"/>
        <v>731</v>
      </c>
      <c r="B633" s="28" t="s">
        <v>3663</v>
      </c>
      <c r="C633" s="28" t="s">
        <v>3282</v>
      </c>
      <c r="D633" s="28" t="s">
        <v>3664</v>
      </c>
      <c r="E633" s="28" t="s">
        <v>2195</v>
      </c>
      <c r="F633" s="27">
        <v>1203289</v>
      </c>
      <c r="G633" s="27">
        <v>36</v>
      </c>
    </row>
    <row r="634" spans="1:7" ht="14.5">
      <c r="A634" s="27">
        <f t="shared" si="2"/>
        <v>732</v>
      </c>
      <c r="B634" s="28" t="s">
        <v>2488</v>
      </c>
      <c r="C634" s="28" t="s">
        <v>3665</v>
      </c>
      <c r="D634" s="28" t="s">
        <v>3666</v>
      </c>
      <c r="E634" s="28" t="s">
        <v>2158</v>
      </c>
      <c r="F634" s="27">
        <v>380706</v>
      </c>
      <c r="G634" s="27">
        <v>29</v>
      </c>
    </row>
    <row r="635" spans="1:7" ht="14.5">
      <c r="A635" s="27">
        <f t="shared" si="2"/>
        <v>733</v>
      </c>
      <c r="B635" s="28" t="s">
        <v>3461</v>
      </c>
      <c r="C635" s="28" t="s">
        <v>2494</v>
      </c>
      <c r="D635" s="28" t="s">
        <v>3667</v>
      </c>
      <c r="E635" s="28" t="s">
        <v>2178</v>
      </c>
      <c r="F635" s="27">
        <v>1316697</v>
      </c>
      <c r="G635" s="27">
        <v>20</v>
      </c>
    </row>
    <row r="636" spans="1:7" ht="14.5">
      <c r="A636" s="27">
        <f t="shared" si="2"/>
        <v>734</v>
      </c>
      <c r="B636" s="28" t="s">
        <v>2288</v>
      </c>
      <c r="C636" s="28" t="s">
        <v>3668</v>
      </c>
      <c r="D636" s="28" t="s">
        <v>3669</v>
      </c>
      <c r="E636" s="28" t="s">
        <v>2185</v>
      </c>
      <c r="F636" s="27">
        <v>1145087</v>
      </c>
      <c r="G636" s="27">
        <v>49</v>
      </c>
    </row>
    <row r="637" spans="1:7" ht="14.5">
      <c r="A637" s="27">
        <f t="shared" si="2"/>
        <v>735</v>
      </c>
      <c r="B637" s="28" t="s">
        <v>3145</v>
      </c>
      <c r="C637" s="28" t="s">
        <v>3670</v>
      </c>
      <c r="D637" s="28" t="s">
        <v>3671</v>
      </c>
      <c r="E637" s="28" t="s">
        <v>2162</v>
      </c>
      <c r="F637" s="27">
        <v>1353990</v>
      </c>
      <c r="G637" s="27">
        <v>36</v>
      </c>
    </row>
    <row r="638" spans="1:7" ht="14.5">
      <c r="A638" s="27">
        <f t="shared" si="2"/>
        <v>736</v>
      </c>
      <c r="B638" s="28" t="s">
        <v>3596</v>
      </c>
      <c r="C638" s="28" t="s">
        <v>3672</v>
      </c>
      <c r="D638" s="28" t="s">
        <v>3673</v>
      </c>
      <c r="E638" s="28" t="s">
        <v>2178</v>
      </c>
      <c r="F638" s="27">
        <v>156002</v>
      </c>
      <c r="G638" s="27">
        <v>33</v>
      </c>
    </row>
    <row r="639" spans="1:7" ht="14.5">
      <c r="A639" s="27">
        <f t="shared" si="2"/>
        <v>737</v>
      </c>
      <c r="B639" s="28" t="s">
        <v>3674</v>
      </c>
      <c r="C639" s="28" t="s">
        <v>3675</v>
      </c>
      <c r="D639" s="28" t="s">
        <v>3676</v>
      </c>
      <c r="E639" s="28" t="s">
        <v>2162</v>
      </c>
      <c r="F639" s="27">
        <v>817148</v>
      </c>
      <c r="G639" s="27">
        <v>25</v>
      </c>
    </row>
    <row r="640" spans="1:7" ht="14.5">
      <c r="A640" s="27">
        <f t="shared" si="2"/>
        <v>738</v>
      </c>
      <c r="B640" s="28" t="s">
        <v>2557</v>
      </c>
      <c r="C640" s="28" t="s">
        <v>3677</v>
      </c>
      <c r="D640" s="28" t="s">
        <v>3678</v>
      </c>
      <c r="E640" s="28" t="s">
        <v>2178</v>
      </c>
      <c r="F640" s="27">
        <v>101993</v>
      </c>
      <c r="G640" s="27">
        <v>46</v>
      </c>
    </row>
    <row r="641" spans="1:7" ht="14.5">
      <c r="A641" s="27">
        <f t="shared" si="2"/>
        <v>739</v>
      </c>
      <c r="B641" s="28" t="s">
        <v>3422</v>
      </c>
      <c r="C641" s="28" t="s">
        <v>3677</v>
      </c>
      <c r="D641" s="28" t="s">
        <v>3679</v>
      </c>
      <c r="E641" s="28" t="s">
        <v>2158</v>
      </c>
      <c r="F641" s="27">
        <v>916216</v>
      </c>
      <c r="G641" s="27">
        <v>34</v>
      </c>
    </row>
    <row r="642" spans="1:7" ht="14.5">
      <c r="A642" s="27">
        <f t="shared" si="2"/>
        <v>740</v>
      </c>
      <c r="B642" s="28" t="s">
        <v>2317</v>
      </c>
      <c r="C642" s="28" t="s">
        <v>3680</v>
      </c>
      <c r="D642" s="28" t="s">
        <v>3681</v>
      </c>
      <c r="E642" s="28" t="s">
        <v>2158</v>
      </c>
      <c r="F642" s="27">
        <v>213017</v>
      </c>
      <c r="G642" s="27">
        <v>22</v>
      </c>
    </row>
    <row r="643" spans="1:7" ht="14.5">
      <c r="A643" s="27">
        <f t="shared" si="2"/>
        <v>741</v>
      </c>
      <c r="B643" s="28" t="s">
        <v>2660</v>
      </c>
      <c r="C643" s="28" t="s">
        <v>3682</v>
      </c>
      <c r="D643" s="28" t="s">
        <v>3683</v>
      </c>
      <c r="E643" s="28" t="s">
        <v>2185</v>
      </c>
      <c r="F643" s="27">
        <v>770215</v>
      </c>
      <c r="G643" s="27">
        <v>28</v>
      </c>
    </row>
    <row r="644" spans="1:7" ht="14.5">
      <c r="A644" s="27">
        <f t="shared" si="2"/>
        <v>742</v>
      </c>
      <c r="B644" s="28" t="s">
        <v>3684</v>
      </c>
      <c r="C644" s="28" t="s">
        <v>2768</v>
      </c>
      <c r="D644" s="28" t="s">
        <v>3685</v>
      </c>
      <c r="E644" s="28" t="s">
        <v>2162</v>
      </c>
      <c r="F644" s="27">
        <v>106105</v>
      </c>
      <c r="G644" s="27">
        <v>52</v>
      </c>
    </row>
    <row r="645" spans="1:7" ht="14.5">
      <c r="A645" s="27">
        <f t="shared" si="2"/>
        <v>743</v>
      </c>
      <c r="B645" s="28" t="s">
        <v>3606</v>
      </c>
      <c r="C645" s="28" t="s">
        <v>3508</v>
      </c>
      <c r="D645" s="28" t="s">
        <v>3686</v>
      </c>
      <c r="E645" s="28" t="s">
        <v>2162</v>
      </c>
      <c r="F645" s="27">
        <v>421304</v>
      </c>
      <c r="G645" s="29"/>
    </row>
    <row r="646" spans="1:7" ht="14.5">
      <c r="A646" s="27">
        <f t="shared" si="2"/>
        <v>744</v>
      </c>
      <c r="B646" s="28" t="s">
        <v>2596</v>
      </c>
      <c r="C646" s="28" t="s">
        <v>3687</v>
      </c>
      <c r="D646" s="28" t="s">
        <v>3688</v>
      </c>
      <c r="E646" s="28" t="s">
        <v>2195</v>
      </c>
      <c r="F646" s="27">
        <v>723983</v>
      </c>
      <c r="G646" s="27">
        <v>50</v>
      </c>
    </row>
    <row r="647" spans="1:7" ht="14.5">
      <c r="A647" s="27">
        <f t="shared" si="2"/>
        <v>745</v>
      </c>
      <c r="B647" s="28" t="s">
        <v>3689</v>
      </c>
      <c r="C647" s="28" t="s">
        <v>3690</v>
      </c>
      <c r="D647" s="28" t="s">
        <v>3691</v>
      </c>
      <c r="E647" s="28" t="s">
        <v>2158</v>
      </c>
      <c r="F647" s="27">
        <v>260814</v>
      </c>
      <c r="G647" s="27">
        <v>39</v>
      </c>
    </row>
    <row r="648" spans="1:7" ht="14.5">
      <c r="A648" s="27">
        <f t="shared" si="2"/>
        <v>746</v>
      </c>
      <c r="B648" s="28" t="s">
        <v>3611</v>
      </c>
      <c r="C648" s="28" t="s">
        <v>3692</v>
      </c>
      <c r="D648" s="28" t="s">
        <v>3693</v>
      </c>
      <c r="E648" s="28" t="s">
        <v>2178</v>
      </c>
      <c r="F648" s="27">
        <v>622623</v>
      </c>
      <c r="G648" s="27">
        <v>47</v>
      </c>
    </row>
    <row r="649" spans="1:7" ht="14.5">
      <c r="A649" s="27">
        <f t="shared" si="2"/>
        <v>747</v>
      </c>
      <c r="B649" s="28" t="s">
        <v>2205</v>
      </c>
      <c r="C649" s="28" t="s">
        <v>3694</v>
      </c>
      <c r="D649" s="28" t="s">
        <v>3695</v>
      </c>
      <c r="E649" s="28" t="s">
        <v>2178</v>
      </c>
      <c r="F649" s="27">
        <v>915494</v>
      </c>
      <c r="G649" s="27">
        <v>34</v>
      </c>
    </row>
    <row r="650" spans="1:7" ht="14.5">
      <c r="A650" s="27">
        <f t="shared" si="2"/>
        <v>748</v>
      </c>
      <c r="B650" s="28" t="s">
        <v>3696</v>
      </c>
      <c r="C650" s="28" t="s">
        <v>3697</v>
      </c>
      <c r="D650" s="28" t="s">
        <v>3698</v>
      </c>
      <c r="E650" s="28" t="s">
        <v>2158</v>
      </c>
      <c r="F650" s="27">
        <v>1448301</v>
      </c>
      <c r="G650" s="29"/>
    </row>
    <row r="651" spans="1:7" ht="14.5">
      <c r="A651" s="27">
        <f t="shared" si="2"/>
        <v>749</v>
      </c>
      <c r="B651" s="28" t="s">
        <v>3699</v>
      </c>
      <c r="C651" s="28" t="s">
        <v>2588</v>
      </c>
      <c r="D651" s="28" t="s">
        <v>3700</v>
      </c>
      <c r="E651" s="28" t="s">
        <v>2185</v>
      </c>
      <c r="F651" s="27">
        <v>1146894</v>
      </c>
      <c r="G651" s="27">
        <v>47</v>
      </c>
    </row>
    <row r="652" spans="1:7" ht="14.5">
      <c r="A652" s="27">
        <f t="shared" si="2"/>
        <v>750</v>
      </c>
      <c r="B652" s="28" t="s">
        <v>3082</v>
      </c>
      <c r="C652" s="28" t="s">
        <v>2862</v>
      </c>
      <c r="D652" s="28" t="s">
        <v>3701</v>
      </c>
      <c r="E652" s="28" t="s">
        <v>2178</v>
      </c>
      <c r="F652" s="27">
        <v>1398683</v>
      </c>
      <c r="G652" s="27">
        <v>56</v>
      </c>
    </row>
    <row r="653" spans="1:7" ht="14.5">
      <c r="A653" s="27">
        <f t="shared" si="2"/>
        <v>751</v>
      </c>
      <c r="B653" s="28" t="s">
        <v>2806</v>
      </c>
      <c r="C653" s="28" t="s">
        <v>2840</v>
      </c>
      <c r="D653" s="28" t="s">
        <v>3702</v>
      </c>
      <c r="E653" s="28" t="s">
        <v>2178</v>
      </c>
      <c r="F653" s="27">
        <v>471763</v>
      </c>
      <c r="G653" s="27">
        <v>58</v>
      </c>
    </row>
    <row r="654" spans="1:7" ht="14.5">
      <c r="A654" s="27">
        <f t="shared" si="2"/>
        <v>752</v>
      </c>
      <c r="B654" s="28" t="s">
        <v>2899</v>
      </c>
      <c r="C654" s="28" t="s">
        <v>3703</v>
      </c>
      <c r="D654" s="28" t="s">
        <v>3704</v>
      </c>
      <c r="E654" s="28" t="s">
        <v>2162</v>
      </c>
      <c r="F654" s="27">
        <v>1283599</v>
      </c>
      <c r="G654" s="27">
        <v>23</v>
      </c>
    </row>
    <row r="655" spans="1:7" ht="14.5">
      <c r="A655" s="27">
        <f t="shared" si="2"/>
        <v>753</v>
      </c>
      <c r="B655" s="28" t="s">
        <v>3705</v>
      </c>
      <c r="C655" s="28" t="s">
        <v>3706</v>
      </c>
      <c r="D655" s="28" t="s">
        <v>3707</v>
      </c>
      <c r="E655" s="28" t="s">
        <v>2162</v>
      </c>
      <c r="F655" s="27">
        <v>913214</v>
      </c>
      <c r="G655" s="27">
        <v>22</v>
      </c>
    </row>
    <row r="656" spans="1:7" ht="14.5">
      <c r="A656" s="27">
        <f t="shared" si="2"/>
        <v>754</v>
      </c>
      <c r="B656" s="28" t="s">
        <v>3708</v>
      </c>
      <c r="C656" s="28" t="s">
        <v>2366</v>
      </c>
      <c r="D656" s="28" t="s">
        <v>3709</v>
      </c>
      <c r="E656" s="28" t="s">
        <v>2178</v>
      </c>
      <c r="F656" s="27">
        <v>1290030</v>
      </c>
      <c r="G656" s="27">
        <v>29</v>
      </c>
    </row>
    <row r="657" spans="1:7" ht="14.5">
      <c r="A657" s="27">
        <f t="shared" si="2"/>
        <v>755</v>
      </c>
      <c r="B657" s="28" t="s">
        <v>3387</v>
      </c>
      <c r="C657" s="28" t="s">
        <v>2545</v>
      </c>
      <c r="D657" s="28" t="s">
        <v>3710</v>
      </c>
      <c r="E657" s="28" t="s">
        <v>2158</v>
      </c>
      <c r="F657" s="27">
        <v>1284951</v>
      </c>
      <c r="G657" s="27">
        <v>28</v>
      </c>
    </row>
    <row r="658" spans="1:7" ht="14.5">
      <c r="A658" s="27">
        <f t="shared" si="2"/>
        <v>756</v>
      </c>
      <c r="B658" s="28" t="s">
        <v>2422</v>
      </c>
      <c r="C658" s="28" t="s">
        <v>3663</v>
      </c>
      <c r="D658" s="28" t="s">
        <v>3711</v>
      </c>
      <c r="E658" s="28" t="s">
        <v>2162</v>
      </c>
      <c r="F658" s="27">
        <v>432463</v>
      </c>
      <c r="G658" s="27">
        <v>41</v>
      </c>
    </row>
    <row r="659" spans="1:7" ht="14.5">
      <c r="A659" s="27">
        <f t="shared" si="2"/>
        <v>757</v>
      </c>
      <c r="B659" s="28" t="s">
        <v>2708</v>
      </c>
      <c r="C659" s="28" t="s">
        <v>3712</v>
      </c>
      <c r="D659" s="28" t="s">
        <v>3713</v>
      </c>
      <c r="E659" s="28" t="s">
        <v>2178</v>
      </c>
      <c r="F659" s="27">
        <v>382588</v>
      </c>
      <c r="G659" s="27">
        <v>44</v>
      </c>
    </row>
    <row r="660" spans="1:7" ht="14.5">
      <c r="A660" s="27">
        <f t="shared" si="2"/>
        <v>758</v>
      </c>
      <c r="B660" s="28" t="s">
        <v>3714</v>
      </c>
      <c r="C660" s="29"/>
      <c r="D660" s="28" t="s">
        <v>3715</v>
      </c>
      <c r="E660" s="28" t="s">
        <v>2195</v>
      </c>
      <c r="F660" s="27">
        <v>194779</v>
      </c>
      <c r="G660" s="27">
        <v>20</v>
      </c>
    </row>
    <row r="661" spans="1:7" ht="14.5">
      <c r="A661" s="27">
        <f t="shared" si="2"/>
        <v>759</v>
      </c>
      <c r="B661" s="28" t="s">
        <v>2675</v>
      </c>
      <c r="C661" s="28" t="s">
        <v>3543</v>
      </c>
      <c r="D661" s="28" t="s">
        <v>3716</v>
      </c>
      <c r="E661" s="28" t="s">
        <v>2158</v>
      </c>
      <c r="F661" s="27">
        <v>885915</v>
      </c>
      <c r="G661" s="27">
        <v>38</v>
      </c>
    </row>
    <row r="662" spans="1:7" ht="14.5">
      <c r="A662" s="27">
        <f t="shared" si="2"/>
        <v>760</v>
      </c>
      <c r="B662" s="28" t="s">
        <v>3230</v>
      </c>
      <c r="C662" s="28" t="s">
        <v>3253</v>
      </c>
      <c r="D662" s="28" t="s">
        <v>3717</v>
      </c>
      <c r="E662" s="28" t="s">
        <v>2162</v>
      </c>
      <c r="F662" s="27">
        <v>104251</v>
      </c>
      <c r="G662" s="27">
        <v>51</v>
      </c>
    </row>
    <row r="663" spans="1:7" ht="14.5">
      <c r="A663" s="27">
        <f t="shared" si="2"/>
        <v>761</v>
      </c>
      <c r="B663" s="28" t="s">
        <v>2931</v>
      </c>
      <c r="C663" s="28" t="s">
        <v>3100</v>
      </c>
      <c r="D663" s="28" t="s">
        <v>3718</v>
      </c>
      <c r="E663" s="28" t="s">
        <v>2178</v>
      </c>
      <c r="F663" s="27">
        <v>1023033</v>
      </c>
      <c r="G663" s="27">
        <v>51</v>
      </c>
    </row>
    <row r="664" spans="1:7" ht="14.5">
      <c r="A664" s="27">
        <f t="shared" si="2"/>
        <v>762</v>
      </c>
      <c r="B664" s="28" t="s">
        <v>2530</v>
      </c>
      <c r="C664" s="28" t="s">
        <v>2483</v>
      </c>
      <c r="D664" s="28" t="s">
        <v>3719</v>
      </c>
      <c r="E664" s="28" t="s">
        <v>2185</v>
      </c>
      <c r="F664" s="27">
        <v>1355557</v>
      </c>
      <c r="G664" s="27">
        <v>47</v>
      </c>
    </row>
    <row r="665" spans="1:7" ht="14.5">
      <c r="A665" s="27">
        <f t="shared" si="2"/>
        <v>763</v>
      </c>
      <c r="B665" s="28" t="s">
        <v>3057</v>
      </c>
      <c r="C665" s="28" t="s">
        <v>2886</v>
      </c>
      <c r="D665" s="28" t="s">
        <v>3720</v>
      </c>
      <c r="E665" s="28" t="s">
        <v>2162</v>
      </c>
      <c r="F665" s="27">
        <v>834109</v>
      </c>
      <c r="G665" s="27">
        <v>47</v>
      </c>
    </row>
    <row r="666" spans="1:7" ht="14.5">
      <c r="A666" s="27">
        <f t="shared" si="2"/>
        <v>764</v>
      </c>
      <c r="B666" s="28" t="s">
        <v>2348</v>
      </c>
      <c r="C666" s="28" t="s">
        <v>2866</v>
      </c>
      <c r="D666" s="28" t="s">
        <v>3721</v>
      </c>
      <c r="E666" s="28" t="s">
        <v>2158</v>
      </c>
      <c r="F666" s="27">
        <v>1237956</v>
      </c>
      <c r="G666" s="27">
        <v>51</v>
      </c>
    </row>
    <row r="667" spans="1:7" ht="14.5">
      <c r="A667" s="27">
        <f t="shared" si="2"/>
        <v>765</v>
      </c>
      <c r="B667" s="28" t="s">
        <v>2431</v>
      </c>
      <c r="C667" s="28" t="s">
        <v>3722</v>
      </c>
      <c r="D667" s="28" t="s">
        <v>3723</v>
      </c>
      <c r="E667" s="28" t="s">
        <v>2185</v>
      </c>
      <c r="F667" s="27">
        <v>133622</v>
      </c>
      <c r="G667" s="27">
        <v>53</v>
      </c>
    </row>
    <row r="668" spans="1:7" ht="14.5">
      <c r="A668" s="27">
        <f t="shared" si="2"/>
        <v>766</v>
      </c>
      <c r="B668" s="28" t="s">
        <v>3252</v>
      </c>
      <c r="C668" s="28" t="s">
        <v>3724</v>
      </c>
      <c r="D668" s="28" t="s">
        <v>3725</v>
      </c>
      <c r="E668" s="28" t="s">
        <v>2158</v>
      </c>
      <c r="F668" s="27">
        <v>170220</v>
      </c>
      <c r="G668" s="27">
        <v>20</v>
      </c>
    </row>
    <row r="669" spans="1:7" ht="14.5">
      <c r="A669" s="27">
        <f t="shared" si="2"/>
        <v>767</v>
      </c>
      <c r="B669" s="28" t="s">
        <v>3726</v>
      </c>
      <c r="C669" s="28" t="s">
        <v>3727</v>
      </c>
      <c r="D669" s="28" t="s">
        <v>3728</v>
      </c>
      <c r="E669" s="28" t="s">
        <v>2178</v>
      </c>
      <c r="F669" s="27">
        <v>192211</v>
      </c>
      <c r="G669" s="27">
        <v>41</v>
      </c>
    </row>
    <row r="670" spans="1:7" ht="14.5">
      <c r="A670" s="27">
        <f t="shared" si="2"/>
        <v>768</v>
      </c>
      <c r="B670" s="28" t="s">
        <v>3729</v>
      </c>
      <c r="C670" s="28" t="s">
        <v>2523</v>
      </c>
      <c r="D670" s="28" t="s">
        <v>3730</v>
      </c>
      <c r="E670" s="28" t="s">
        <v>2178</v>
      </c>
      <c r="F670" s="27">
        <v>1476464</v>
      </c>
      <c r="G670" s="27">
        <v>34</v>
      </c>
    </row>
    <row r="671" spans="1:7" ht="14.5">
      <c r="A671" s="27">
        <f t="shared" si="2"/>
        <v>769</v>
      </c>
      <c r="B671" s="28" t="s">
        <v>2373</v>
      </c>
      <c r="C671" s="28" t="s">
        <v>3731</v>
      </c>
      <c r="D671" s="28" t="s">
        <v>3732</v>
      </c>
      <c r="E671" s="28" t="s">
        <v>2178</v>
      </c>
      <c r="F671" s="27">
        <v>514070</v>
      </c>
      <c r="G671" s="27">
        <v>21</v>
      </c>
    </row>
    <row r="672" spans="1:7" ht="14.5">
      <c r="A672" s="27">
        <f t="shared" si="2"/>
        <v>770</v>
      </c>
      <c r="B672" s="28" t="s">
        <v>2685</v>
      </c>
      <c r="C672" s="28" t="s">
        <v>3218</v>
      </c>
      <c r="D672" s="28" t="s">
        <v>3733</v>
      </c>
      <c r="E672" s="28" t="s">
        <v>2162</v>
      </c>
      <c r="F672" s="27">
        <v>1337352</v>
      </c>
      <c r="G672" s="27">
        <v>20</v>
      </c>
    </row>
    <row r="673" spans="1:7" ht="14.5">
      <c r="A673" s="27">
        <f t="shared" si="2"/>
        <v>771</v>
      </c>
      <c r="B673" s="28" t="s">
        <v>2644</v>
      </c>
      <c r="C673" s="28" t="s">
        <v>3734</v>
      </c>
      <c r="D673" s="28" t="s">
        <v>3735</v>
      </c>
      <c r="E673" s="28" t="s">
        <v>2158</v>
      </c>
      <c r="F673" s="27">
        <v>1032480</v>
      </c>
      <c r="G673" s="27">
        <v>55</v>
      </c>
    </row>
    <row r="674" spans="1:7" ht="14.5">
      <c r="A674" s="27">
        <f t="shared" si="2"/>
        <v>772</v>
      </c>
      <c r="B674" s="28" t="s">
        <v>2515</v>
      </c>
      <c r="C674" s="28" t="s">
        <v>3736</v>
      </c>
      <c r="D674" s="28" t="s">
        <v>3737</v>
      </c>
      <c r="E674" s="28" t="s">
        <v>2162</v>
      </c>
      <c r="F674" s="27">
        <v>1224710</v>
      </c>
      <c r="G674" s="27">
        <v>22</v>
      </c>
    </row>
    <row r="675" spans="1:7" ht="14.5">
      <c r="A675" s="27">
        <f t="shared" si="2"/>
        <v>773</v>
      </c>
      <c r="B675" s="28" t="s">
        <v>2956</v>
      </c>
      <c r="C675" s="28" t="s">
        <v>3738</v>
      </c>
      <c r="D675" s="28" t="s">
        <v>3739</v>
      </c>
      <c r="E675" s="28" t="s">
        <v>2185</v>
      </c>
      <c r="F675" s="27">
        <v>533556</v>
      </c>
      <c r="G675" s="27">
        <v>42</v>
      </c>
    </row>
    <row r="676" spans="1:7" ht="14.5">
      <c r="A676" s="27">
        <f t="shared" si="2"/>
        <v>774</v>
      </c>
      <c r="B676" s="28" t="s">
        <v>3740</v>
      </c>
      <c r="C676" s="28" t="s">
        <v>2777</v>
      </c>
      <c r="D676" s="28" t="s">
        <v>3741</v>
      </c>
      <c r="E676" s="28" t="s">
        <v>2185</v>
      </c>
      <c r="F676" s="27">
        <v>799339</v>
      </c>
      <c r="G676" s="27">
        <v>59</v>
      </c>
    </row>
    <row r="677" spans="1:7" ht="14.5">
      <c r="A677" s="27">
        <f t="shared" si="2"/>
        <v>775</v>
      </c>
      <c r="B677" s="28" t="s">
        <v>3107</v>
      </c>
      <c r="C677" s="28" t="s">
        <v>2812</v>
      </c>
      <c r="D677" s="28" t="s">
        <v>3742</v>
      </c>
      <c r="E677" s="28" t="s">
        <v>2185</v>
      </c>
      <c r="F677" s="27">
        <v>120735</v>
      </c>
      <c r="G677" s="27">
        <v>45</v>
      </c>
    </row>
    <row r="678" spans="1:7" ht="14.5">
      <c r="A678" s="27">
        <f t="shared" si="2"/>
        <v>776</v>
      </c>
      <c r="B678" s="28" t="s">
        <v>3028</v>
      </c>
      <c r="C678" s="28" t="s">
        <v>3165</v>
      </c>
      <c r="D678" s="28" t="s">
        <v>3743</v>
      </c>
      <c r="E678" s="28" t="s">
        <v>2195</v>
      </c>
      <c r="F678" s="27">
        <v>739975</v>
      </c>
      <c r="G678" s="27">
        <v>23</v>
      </c>
    </row>
    <row r="679" spans="1:7" ht="14.5">
      <c r="A679" s="27">
        <f t="shared" si="2"/>
        <v>777</v>
      </c>
      <c r="B679" s="28" t="s">
        <v>3568</v>
      </c>
      <c r="C679" s="28" t="s">
        <v>3744</v>
      </c>
      <c r="D679" s="28" t="s">
        <v>3745</v>
      </c>
      <c r="E679" s="28" t="s">
        <v>2195</v>
      </c>
      <c r="F679" s="27">
        <v>941344</v>
      </c>
      <c r="G679" s="27">
        <v>40</v>
      </c>
    </row>
    <row r="680" spans="1:7" ht="14.5">
      <c r="A680" s="27">
        <f t="shared" si="2"/>
        <v>778</v>
      </c>
      <c r="B680" s="28" t="s">
        <v>3746</v>
      </c>
      <c r="C680" s="28" t="s">
        <v>3747</v>
      </c>
      <c r="D680" s="28" t="s">
        <v>3748</v>
      </c>
      <c r="E680" s="28" t="s">
        <v>2185</v>
      </c>
      <c r="F680" s="27">
        <v>1172278</v>
      </c>
      <c r="G680" s="27">
        <v>37</v>
      </c>
    </row>
    <row r="681" spans="1:7" ht="14.5">
      <c r="A681" s="27">
        <f t="shared" si="2"/>
        <v>779</v>
      </c>
      <c r="B681" s="28" t="s">
        <v>3749</v>
      </c>
      <c r="C681" s="28" t="s">
        <v>3750</v>
      </c>
      <c r="D681" s="28" t="s">
        <v>3751</v>
      </c>
      <c r="E681" s="28" t="s">
        <v>2185</v>
      </c>
      <c r="F681" s="27">
        <v>1359520</v>
      </c>
      <c r="G681" s="27">
        <v>43</v>
      </c>
    </row>
    <row r="682" spans="1:7" ht="14.5">
      <c r="A682" s="27">
        <f t="shared" si="2"/>
        <v>780</v>
      </c>
      <c r="B682" s="28" t="s">
        <v>2205</v>
      </c>
      <c r="C682" s="28" t="s">
        <v>2588</v>
      </c>
      <c r="D682" s="28" t="s">
        <v>3752</v>
      </c>
      <c r="E682" s="28" t="s">
        <v>2162</v>
      </c>
      <c r="F682" s="27">
        <v>751032</v>
      </c>
      <c r="G682" s="27">
        <v>46</v>
      </c>
    </row>
    <row r="683" spans="1:7" ht="14.5">
      <c r="A683" s="27">
        <f t="shared" si="2"/>
        <v>781</v>
      </c>
      <c r="B683" s="28" t="s">
        <v>3627</v>
      </c>
      <c r="C683" s="28" t="s">
        <v>2385</v>
      </c>
      <c r="D683" s="28" t="s">
        <v>3753</v>
      </c>
      <c r="E683" s="28" t="s">
        <v>2185</v>
      </c>
      <c r="F683" s="27">
        <v>840823</v>
      </c>
      <c r="G683" s="27">
        <v>45</v>
      </c>
    </row>
    <row r="684" spans="1:7" ht="14.5">
      <c r="A684" s="27">
        <f t="shared" si="2"/>
        <v>782</v>
      </c>
      <c r="B684" s="28" t="s">
        <v>3028</v>
      </c>
      <c r="C684" s="28" t="s">
        <v>3668</v>
      </c>
      <c r="D684" s="28" t="s">
        <v>3754</v>
      </c>
      <c r="E684" s="28" t="s">
        <v>2195</v>
      </c>
      <c r="F684" s="27">
        <v>512672</v>
      </c>
      <c r="G684" s="27">
        <v>34</v>
      </c>
    </row>
    <row r="685" spans="1:7" ht="14.5">
      <c r="A685" s="27">
        <f t="shared" si="2"/>
        <v>783</v>
      </c>
      <c r="B685" s="28" t="s">
        <v>3312</v>
      </c>
      <c r="C685" s="28" t="s">
        <v>3183</v>
      </c>
      <c r="D685" s="28" t="s">
        <v>3755</v>
      </c>
      <c r="E685" s="28" t="s">
        <v>2162</v>
      </c>
      <c r="F685" s="27">
        <v>104093</v>
      </c>
      <c r="G685" s="27">
        <v>19</v>
      </c>
    </row>
    <row r="686" spans="1:7" ht="14.5">
      <c r="A686" s="27">
        <f t="shared" si="2"/>
        <v>784</v>
      </c>
      <c r="B686" s="28" t="s">
        <v>2308</v>
      </c>
      <c r="C686" s="28" t="s">
        <v>3756</v>
      </c>
      <c r="D686" s="28" t="s">
        <v>3757</v>
      </c>
      <c r="E686" s="28" t="s">
        <v>2185</v>
      </c>
      <c r="F686" s="27">
        <v>1382895</v>
      </c>
      <c r="G686" s="27">
        <v>40</v>
      </c>
    </row>
    <row r="687" spans="1:7" ht="14.5">
      <c r="A687" s="27">
        <f t="shared" si="2"/>
        <v>785</v>
      </c>
      <c r="B687" s="28" t="s">
        <v>2953</v>
      </c>
      <c r="C687" s="28" t="s">
        <v>3758</v>
      </c>
      <c r="D687" s="28" t="s">
        <v>3759</v>
      </c>
      <c r="E687" s="28" t="s">
        <v>2162</v>
      </c>
      <c r="F687" s="27">
        <v>1138804</v>
      </c>
      <c r="G687" s="27">
        <v>36</v>
      </c>
    </row>
    <row r="688" spans="1:7" ht="14.5">
      <c r="A688" s="27">
        <f t="shared" si="2"/>
        <v>786</v>
      </c>
      <c r="B688" s="28" t="s">
        <v>3263</v>
      </c>
      <c r="C688" s="28" t="s">
        <v>2702</v>
      </c>
      <c r="D688" s="29"/>
      <c r="E688" s="28" t="s">
        <v>2185</v>
      </c>
      <c r="F688" s="27">
        <v>207257</v>
      </c>
      <c r="G688" s="27">
        <v>32</v>
      </c>
    </row>
    <row r="689" spans="1:7" ht="14.5">
      <c r="A689" s="27">
        <f t="shared" si="2"/>
        <v>787</v>
      </c>
      <c r="B689" s="28" t="s">
        <v>2329</v>
      </c>
      <c r="C689" s="28" t="s">
        <v>3760</v>
      </c>
      <c r="D689" s="28" t="s">
        <v>3761</v>
      </c>
      <c r="E689" s="28" t="s">
        <v>2162</v>
      </c>
      <c r="F689" s="27">
        <v>110994</v>
      </c>
      <c r="G689" s="27">
        <v>42</v>
      </c>
    </row>
    <row r="690" spans="1:7" ht="14.5">
      <c r="A690" s="27">
        <f t="shared" si="2"/>
        <v>788</v>
      </c>
      <c r="B690" s="28" t="s">
        <v>3638</v>
      </c>
      <c r="C690" s="28" t="s">
        <v>3762</v>
      </c>
      <c r="D690" s="28" t="s">
        <v>3763</v>
      </c>
      <c r="E690" s="28" t="s">
        <v>2158</v>
      </c>
      <c r="F690" s="27">
        <v>990332</v>
      </c>
      <c r="G690" s="27">
        <v>36</v>
      </c>
    </row>
    <row r="691" spans="1:7" ht="14.5">
      <c r="A691" s="27">
        <f t="shared" si="2"/>
        <v>789</v>
      </c>
      <c r="B691" s="28" t="s">
        <v>3461</v>
      </c>
      <c r="C691" s="28" t="s">
        <v>3615</v>
      </c>
      <c r="D691" s="28" t="s">
        <v>3764</v>
      </c>
      <c r="E691" s="28" t="s">
        <v>2195</v>
      </c>
      <c r="F691" s="27">
        <v>959273</v>
      </c>
      <c r="G691" s="27">
        <v>21</v>
      </c>
    </row>
    <row r="692" spans="1:7" ht="14.5">
      <c r="A692" s="27">
        <f t="shared" si="2"/>
        <v>790</v>
      </c>
      <c r="B692" s="28" t="s">
        <v>3765</v>
      </c>
      <c r="C692" s="28" t="s">
        <v>2658</v>
      </c>
      <c r="D692" s="28" t="s">
        <v>3766</v>
      </c>
      <c r="E692" s="28" t="s">
        <v>2162</v>
      </c>
      <c r="F692" s="27">
        <v>556653</v>
      </c>
      <c r="G692" s="27">
        <v>57</v>
      </c>
    </row>
    <row r="693" spans="1:7" ht="14.5">
      <c r="A693" s="27">
        <f t="shared" si="2"/>
        <v>791</v>
      </c>
      <c r="B693" s="28" t="s">
        <v>3767</v>
      </c>
      <c r="C693" s="28" t="s">
        <v>2251</v>
      </c>
      <c r="D693" s="28" t="s">
        <v>3768</v>
      </c>
      <c r="E693" s="28" t="s">
        <v>2162</v>
      </c>
      <c r="F693" s="27">
        <v>1158797</v>
      </c>
      <c r="G693" s="29"/>
    </row>
    <row r="694" spans="1:7" ht="14.5">
      <c r="A694" s="27">
        <f t="shared" si="2"/>
        <v>792</v>
      </c>
      <c r="B694" s="28" t="s">
        <v>3769</v>
      </c>
      <c r="C694" s="28" t="s">
        <v>3770</v>
      </c>
      <c r="D694" s="28" t="s">
        <v>3771</v>
      </c>
      <c r="E694" s="28" t="s">
        <v>2162</v>
      </c>
      <c r="F694" s="27">
        <v>1464231</v>
      </c>
      <c r="G694" s="27">
        <v>42</v>
      </c>
    </row>
    <row r="695" spans="1:7" ht="14.5">
      <c r="A695" s="27">
        <f t="shared" si="2"/>
        <v>793</v>
      </c>
      <c r="B695" s="28" t="s">
        <v>2950</v>
      </c>
      <c r="C695" s="28" t="s">
        <v>3760</v>
      </c>
      <c r="D695" s="28" t="s">
        <v>3772</v>
      </c>
      <c r="E695" s="28" t="s">
        <v>2185</v>
      </c>
      <c r="F695" s="27">
        <v>760947</v>
      </c>
      <c r="G695" s="27">
        <v>30</v>
      </c>
    </row>
    <row r="696" spans="1:7" ht="14.5">
      <c r="A696" s="27">
        <f t="shared" si="2"/>
        <v>794</v>
      </c>
      <c r="B696" s="28" t="s">
        <v>3773</v>
      </c>
      <c r="C696" s="28" t="s">
        <v>3280</v>
      </c>
      <c r="D696" s="28" t="s">
        <v>3774</v>
      </c>
      <c r="E696" s="28" t="s">
        <v>2162</v>
      </c>
      <c r="F696" s="27">
        <v>138696</v>
      </c>
      <c r="G696" s="27">
        <v>27</v>
      </c>
    </row>
    <row r="697" spans="1:7" ht="14.5">
      <c r="A697" s="27">
        <f t="shared" si="2"/>
        <v>795</v>
      </c>
      <c r="B697" s="28" t="s">
        <v>2237</v>
      </c>
      <c r="C697" s="28" t="s">
        <v>3295</v>
      </c>
      <c r="D697" s="28" t="s">
        <v>3775</v>
      </c>
      <c r="E697" s="28" t="s">
        <v>2158</v>
      </c>
      <c r="F697" s="27">
        <v>622857</v>
      </c>
      <c r="G697" s="27">
        <v>47</v>
      </c>
    </row>
    <row r="698" spans="1:7" ht="14.5">
      <c r="A698" s="27">
        <f t="shared" si="2"/>
        <v>796</v>
      </c>
      <c r="B698" s="28" t="s">
        <v>2713</v>
      </c>
      <c r="C698" s="28" t="s">
        <v>3398</v>
      </c>
      <c r="D698" s="28" t="s">
        <v>3776</v>
      </c>
      <c r="E698" s="28" t="s">
        <v>2195</v>
      </c>
      <c r="F698" s="27">
        <v>401911</v>
      </c>
      <c r="G698" s="27">
        <v>48</v>
      </c>
    </row>
    <row r="699" spans="1:7" ht="14.5">
      <c r="A699" s="27">
        <f t="shared" si="2"/>
        <v>797</v>
      </c>
      <c r="B699" s="28" t="s">
        <v>3202</v>
      </c>
      <c r="C699" s="28" t="s">
        <v>3777</v>
      </c>
      <c r="D699" s="28" t="s">
        <v>3778</v>
      </c>
      <c r="E699" s="28" t="s">
        <v>2162</v>
      </c>
      <c r="F699" s="27">
        <v>1459181</v>
      </c>
      <c r="G699" s="27">
        <v>38</v>
      </c>
    </row>
    <row r="700" spans="1:7" ht="14.5">
      <c r="A700" s="27">
        <f t="shared" si="2"/>
        <v>798</v>
      </c>
      <c r="B700" s="28" t="s">
        <v>2888</v>
      </c>
      <c r="C700" s="28" t="s">
        <v>3385</v>
      </c>
      <c r="D700" s="28" t="s">
        <v>3779</v>
      </c>
      <c r="E700" s="28" t="s">
        <v>2158</v>
      </c>
      <c r="F700" s="27">
        <v>509289</v>
      </c>
      <c r="G700" s="27">
        <v>31</v>
      </c>
    </row>
    <row r="701" spans="1:7" ht="14.5">
      <c r="A701" s="27">
        <f t="shared" si="2"/>
        <v>799</v>
      </c>
      <c r="B701" s="28" t="s">
        <v>3780</v>
      </c>
      <c r="C701" s="28" t="s">
        <v>2377</v>
      </c>
      <c r="D701" s="28" t="s">
        <v>3781</v>
      </c>
      <c r="E701" s="28" t="s">
        <v>2162</v>
      </c>
      <c r="F701" s="27">
        <v>611231</v>
      </c>
      <c r="G701" s="27">
        <v>48</v>
      </c>
    </row>
    <row r="702" spans="1:7" ht="14.5">
      <c r="A702" s="27">
        <f t="shared" si="2"/>
        <v>800</v>
      </c>
      <c r="B702" s="28" t="s">
        <v>3782</v>
      </c>
      <c r="C702" s="28" t="s">
        <v>2954</v>
      </c>
      <c r="D702" s="28" t="s">
        <v>3783</v>
      </c>
      <c r="E702" s="28" t="s">
        <v>2178</v>
      </c>
      <c r="F702" s="27">
        <v>1000242</v>
      </c>
      <c r="G702" s="27">
        <v>59</v>
      </c>
    </row>
    <row r="703" spans="1:7" ht="14.5">
      <c r="A703" s="27">
        <f t="shared" si="2"/>
        <v>801</v>
      </c>
      <c r="B703" s="28" t="s">
        <v>3784</v>
      </c>
      <c r="C703" s="28" t="s">
        <v>3785</v>
      </c>
      <c r="D703" s="28" t="s">
        <v>3786</v>
      </c>
      <c r="E703" s="28" t="s">
        <v>2158</v>
      </c>
      <c r="F703" s="27">
        <v>991974</v>
      </c>
      <c r="G703" s="27">
        <v>56</v>
      </c>
    </row>
    <row r="704" spans="1:7" ht="14.5">
      <c r="A704" s="27">
        <f t="shared" si="2"/>
        <v>802</v>
      </c>
      <c r="B704" s="28" t="s">
        <v>3787</v>
      </c>
      <c r="C704" s="28" t="s">
        <v>2917</v>
      </c>
      <c r="D704" s="28" t="s">
        <v>3788</v>
      </c>
      <c r="E704" s="28" t="s">
        <v>2185</v>
      </c>
      <c r="F704" s="27">
        <v>1425447</v>
      </c>
      <c r="G704" s="27">
        <v>39</v>
      </c>
    </row>
    <row r="705" spans="1:7" ht="14.5">
      <c r="A705" s="27">
        <f t="shared" si="2"/>
        <v>803</v>
      </c>
      <c r="B705" s="28" t="s">
        <v>2719</v>
      </c>
      <c r="C705" s="28" t="s">
        <v>3789</v>
      </c>
      <c r="D705" s="28" t="s">
        <v>3790</v>
      </c>
      <c r="E705" s="28" t="s">
        <v>2195</v>
      </c>
      <c r="F705" s="27">
        <v>1461660</v>
      </c>
      <c r="G705" s="27">
        <v>43</v>
      </c>
    </row>
    <row r="706" spans="1:7" ht="14.5">
      <c r="A706" s="27">
        <f t="shared" si="2"/>
        <v>804</v>
      </c>
      <c r="B706" s="28" t="s">
        <v>2334</v>
      </c>
      <c r="C706" s="28" t="s">
        <v>2408</v>
      </c>
      <c r="D706" s="28" t="s">
        <v>3791</v>
      </c>
      <c r="E706" s="28" t="s">
        <v>2178</v>
      </c>
      <c r="F706" s="27">
        <v>1489237</v>
      </c>
      <c r="G706" s="27">
        <v>53</v>
      </c>
    </row>
    <row r="707" spans="1:7" ht="14.5">
      <c r="A707" s="27">
        <f t="shared" si="2"/>
        <v>805</v>
      </c>
      <c r="B707" s="28" t="s">
        <v>3387</v>
      </c>
      <c r="C707" s="28" t="s">
        <v>3792</v>
      </c>
      <c r="D707" s="28" t="s">
        <v>3793</v>
      </c>
      <c r="E707" s="28" t="s">
        <v>2185</v>
      </c>
      <c r="F707" s="27">
        <v>946316</v>
      </c>
      <c r="G707" s="27">
        <v>25</v>
      </c>
    </row>
    <row r="708" spans="1:7" ht="14.5">
      <c r="A708" s="27">
        <f t="shared" si="2"/>
        <v>806</v>
      </c>
      <c r="B708" s="28" t="s">
        <v>3794</v>
      </c>
      <c r="C708" s="28" t="s">
        <v>3795</v>
      </c>
      <c r="D708" s="28" t="s">
        <v>3796</v>
      </c>
      <c r="E708" s="28" t="s">
        <v>2162</v>
      </c>
      <c r="F708" s="27">
        <v>911179</v>
      </c>
      <c r="G708" s="27">
        <v>42</v>
      </c>
    </row>
    <row r="709" spans="1:7" ht="14.5">
      <c r="A709" s="27">
        <f t="shared" si="2"/>
        <v>807</v>
      </c>
      <c r="B709" s="28" t="s">
        <v>3797</v>
      </c>
      <c r="C709" s="28" t="s">
        <v>3798</v>
      </c>
      <c r="D709" s="28" t="s">
        <v>3799</v>
      </c>
      <c r="E709" s="28" t="s">
        <v>2195</v>
      </c>
      <c r="F709" s="27">
        <v>536651</v>
      </c>
      <c r="G709" s="27">
        <v>47</v>
      </c>
    </row>
    <row r="710" spans="1:7" ht="14.5">
      <c r="A710" s="27">
        <f t="shared" si="2"/>
        <v>808</v>
      </c>
      <c r="B710" s="28" t="s">
        <v>3800</v>
      </c>
      <c r="C710" s="28" t="s">
        <v>2884</v>
      </c>
      <c r="D710" s="28" t="s">
        <v>3801</v>
      </c>
      <c r="E710" s="28" t="s">
        <v>2185</v>
      </c>
      <c r="F710" s="27">
        <v>1292582</v>
      </c>
      <c r="G710" s="27">
        <v>35</v>
      </c>
    </row>
    <row r="711" spans="1:7" ht="14.5">
      <c r="A711" s="27">
        <f t="shared" si="2"/>
        <v>809</v>
      </c>
      <c r="B711" s="28" t="s">
        <v>3680</v>
      </c>
      <c r="C711" s="28" t="s">
        <v>3802</v>
      </c>
      <c r="D711" s="28" t="s">
        <v>3803</v>
      </c>
      <c r="E711" s="28" t="s">
        <v>2158</v>
      </c>
      <c r="F711" s="27">
        <v>600918</v>
      </c>
      <c r="G711" s="27">
        <v>47</v>
      </c>
    </row>
    <row r="712" spans="1:7" ht="14.5">
      <c r="A712" s="27">
        <f t="shared" si="2"/>
        <v>810</v>
      </c>
      <c r="B712" s="28" t="s">
        <v>2563</v>
      </c>
      <c r="C712" s="28" t="s">
        <v>2735</v>
      </c>
      <c r="D712" s="28" t="s">
        <v>3804</v>
      </c>
      <c r="E712" s="28" t="s">
        <v>2185</v>
      </c>
      <c r="F712" s="27">
        <v>994741</v>
      </c>
      <c r="G712" s="27">
        <v>20</v>
      </c>
    </row>
    <row r="713" spans="1:7" ht="14.5">
      <c r="A713" s="27">
        <f t="shared" si="2"/>
        <v>811</v>
      </c>
      <c r="B713" s="28" t="s">
        <v>2896</v>
      </c>
      <c r="C713" s="28" t="s">
        <v>2432</v>
      </c>
      <c r="D713" s="28" t="s">
        <v>3805</v>
      </c>
      <c r="E713" s="28" t="s">
        <v>2162</v>
      </c>
      <c r="F713" s="27">
        <v>637138</v>
      </c>
      <c r="G713" s="27">
        <v>43</v>
      </c>
    </row>
    <row r="714" spans="1:7" ht="14.5">
      <c r="A714" s="27">
        <f t="shared" si="2"/>
        <v>812</v>
      </c>
      <c r="B714" s="28" t="s">
        <v>3352</v>
      </c>
      <c r="C714" s="28" t="s">
        <v>3806</v>
      </c>
      <c r="D714" s="28" t="s">
        <v>3807</v>
      </c>
      <c r="E714" s="28" t="s">
        <v>2185</v>
      </c>
      <c r="F714" s="27">
        <v>940390</v>
      </c>
      <c r="G714" s="27">
        <v>26</v>
      </c>
    </row>
    <row r="715" spans="1:7" ht="14.5">
      <c r="A715" s="27">
        <f t="shared" si="2"/>
        <v>813</v>
      </c>
      <c r="B715" s="28" t="s">
        <v>3746</v>
      </c>
      <c r="C715" s="28" t="s">
        <v>3808</v>
      </c>
      <c r="D715" s="28" t="s">
        <v>3809</v>
      </c>
      <c r="E715" s="28" t="s">
        <v>2195</v>
      </c>
      <c r="F715" s="27">
        <v>186948</v>
      </c>
      <c r="G715" s="27">
        <v>41</v>
      </c>
    </row>
    <row r="716" spans="1:7" ht="14.5">
      <c r="A716" s="27">
        <f t="shared" si="2"/>
        <v>814</v>
      </c>
      <c r="B716" s="28" t="s">
        <v>3663</v>
      </c>
      <c r="C716" s="29"/>
      <c r="D716" s="28" t="s">
        <v>3810</v>
      </c>
      <c r="E716" s="29"/>
      <c r="F716" s="27">
        <v>1013047</v>
      </c>
      <c r="G716" s="27">
        <v>41</v>
      </c>
    </row>
    <row r="717" spans="1:7" ht="14.5">
      <c r="A717" s="27">
        <f t="shared" si="2"/>
        <v>815</v>
      </c>
      <c r="B717" s="28" t="s">
        <v>3154</v>
      </c>
      <c r="C717" s="28" t="s">
        <v>2728</v>
      </c>
      <c r="D717" s="28" t="s">
        <v>3811</v>
      </c>
      <c r="E717" s="28" t="s">
        <v>2178</v>
      </c>
      <c r="F717" s="27">
        <v>1384520</v>
      </c>
      <c r="G717" s="27">
        <v>52</v>
      </c>
    </row>
    <row r="718" spans="1:7" ht="14.5">
      <c r="A718" s="27">
        <f t="shared" si="2"/>
        <v>816</v>
      </c>
      <c r="B718" s="28" t="s">
        <v>3145</v>
      </c>
      <c r="C718" s="28" t="s">
        <v>3812</v>
      </c>
      <c r="D718" s="28" t="s">
        <v>3813</v>
      </c>
      <c r="E718" s="28" t="s">
        <v>2185</v>
      </c>
      <c r="F718" s="27">
        <v>397528</v>
      </c>
      <c r="G718" s="27">
        <v>50</v>
      </c>
    </row>
    <row r="719" spans="1:7" ht="14.5">
      <c r="A719" s="27">
        <f t="shared" si="2"/>
        <v>817</v>
      </c>
      <c r="B719" s="28" t="s">
        <v>3814</v>
      </c>
      <c r="C719" s="28" t="s">
        <v>3815</v>
      </c>
      <c r="D719" s="28" t="s">
        <v>3816</v>
      </c>
      <c r="E719" s="28" t="s">
        <v>2162</v>
      </c>
      <c r="F719" s="27">
        <v>882972</v>
      </c>
      <c r="G719" s="27">
        <v>26</v>
      </c>
    </row>
    <row r="720" spans="1:7" ht="14.5">
      <c r="A720" s="27">
        <f t="shared" si="2"/>
        <v>818</v>
      </c>
      <c r="B720" s="28" t="s">
        <v>2468</v>
      </c>
      <c r="C720" s="28" t="s">
        <v>3817</v>
      </c>
      <c r="D720" s="28" t="s">
        <v>3818</v>
      </c>
      <c r="E720" s="28" t="s">
        <v>2158</v>
      </c>
      <c r="F720" s="27">
        <v>821915</v>
      </c>
      <c r="G720" s="27">
        <v>33</v>
      </c>
    </row>
    <row r="721" spans="1:7" ht="14.5">
      <c r="A721" s="27">
        <f t="shared" si="2"/>
        <v>819</v>
      </c>
      <c r="B721" s="28" t="s">
        <v>3819</v>
      </c>
      <c r="C721" s="28" t="s">
        <v>3820</v>
      </c>
      <c r="D721" s="28" t="s">
        <v>3821</v>
      </c>
      <c r="E721" s="28" t="s">
        <v>2178</v>
      </c>
      <c r="F721" s="27">
        <v>337616</v>
      </c>
      <c r="G721" s="27">
        <v>45</v>
      </c>
    </row>
    <row r="722" spans="1:7" ht="14.5">
      <c r="A722" s="27">
        <f t="shared" si="2"/>
        <v>820</v>
      </c>
      <c r="B722" s="28" t="s">
        <v>3740</v>
      </c>
      <c r="C722" s="28" t="s">
        <v>3822</v>
      </c>
      <c r="D722" s="28" t="s">
        <v>3823</v>
      </c>
      <c r="E722" s="28" t="s">
        <v>2178</v>
      </c>
      <c r="F722" s="27">
        <v>1096923</v>
      </c>
      <c r="G722" s="27">
        <v>29</v>
      </c>
    </row>
    <row r="723" spans="1:7" ht="14.5">
      <c r="A723" s="27">
        <f t="shared" si="2"/>
        <v>821</v>
      </c>
      <c r="B723" s="28" t="s">
        <v>3824</v>
      </c>
      <c r="C723" s="28" t="s">
        <v>2513</v>
      </c>
      <c r="D723" s="28" t="s">
        <v>3825</v>
      </c>
      <c r="E723" s="28" t="s">
        <v>2162</v>
      </c>
      <c r="F723" s="27">
        <v>440886</v>
      </c>
      <c r="G723" s="27">
        <v>55</v>
      </c>
    </row>
    <row r="724" spans="1:7" ht="14.5">
      <c r="A724" s="27">
        <f t="shared" si="2"/>
        <v>822</v>
      </c>
      <c r="B724" s="28" t="s">
        <v>2488</v>
      </c>
      <c r="C724" s="28" t="s">
        <v>3426</v>
      </c>
      <c r="D724" s="28" t="s">
        <v>3826</v>
      </c>
      <c r="E724" s="28" t="s">
        <v>2158</v>
      </c>
      <c r="F724" s="27">
        <v>657725</v>
      </c>
      <c r="G724" s="27">
        <v>48</v>
      </c>
    </row>
    <row r="725" spans="1:7" ht="14.5">
      <c r="A725" s="27">
        <f t="shared" si="2"/>
        <v>823</v>
      </c>
      <c r="B725" s="28" t="s">
        <v>3169</v>
      </c>
      <c r="C725" s="28" t="s">
        <v>3827</v>
      </c>
      <c r="D725" s="28" t="s">
        <v>3828</v>
      </c>
      <c r="E725" s="28" t="s">
        <v>2158</v>
      </c>
      <c r="F725" s="27">
        <v>1440261</v>
      </c>
      <c r="G725" s="27">
        <v>37</v>
      </c>
    </row>
    <row r="726" spans="1:7" ht="14.5">
      <c r="A726" s="27">
        <f t="shared" si="2"/>
        <v>824</v>
      </c>
      <c r="B726" s="28" t="s">
        <v>2868</v>
      </c>
      <c r="C726" s="28" t="s">
        <v>2358</v>
      </c>
      <c r="D726" s="28" t="s">
        <v>3829</v>
      </c>
      <c r="E726" s="28" t="s">
        <v>2195</v>
      </c>
      <c r="F726" s="27">
        <v>433663</v>
      </c>
      <c r="G726" s="27">
        <v>29</v>
      </c>
    </row>
    <row r="727" spans="1:7" ht="14.5">
      <c r="A727" s="27">
        <f t="shared" si="2"/>
        <v>825</v>
      </c>
      <c r="B727" s="28" t="s">
        <v>2983</v>
      </c>
      <c r="C727" s="28" t="s">
        <v>3830</v>
      </c>
      <c r="D727" s="28" t="s">
        <v>3831</v>
      </c>
      <c r="E727" s="28" t="s">
        <v>2178</v>
      </c>
      <c r="F727" s="27">
        <v>1022023</v>
      </c>
      <c r="G727" s="27">
        <v>31</v>
      </c>
    </row>
    <row r="728" spans="1:7" ht="14.5">
      <c r="A728" s="27">
        <f t="shared" si="2"/>
        <v>826</v>
      </c>
      <c r="B728" s="28" t="s">
        <v>3784</v>
      </c>
      <c r="C728" s="28" t="s">
        <v>3111</v>
      </c>
      <c r="D728" s="28" t="s">
        <v>3832</v>
      </c>
      <c r="E728" s="28" t="s">
        <v>2185</v>
      </c>
      <c r="F728" s="27">
        <v>1180220</v>
      </c>
      <c r="G728" s="27">
        <v>22</v>
      </c>
    </row>
    <row r="729" spans="1:7" ht="14.5">
      <c r="A729" s="27">
        <f t="shared" si="2"/>
        <v>827</v>
      </c>
      <c r="B729" s="28" t="s">
        <v>3833</v>
      </c>
      <c r="C729" s="28" t="s">
        <v>3834</v>
      </c>
      <c r="D729" s="28" t="s">
        <v>3835</v>
      </c>
      <c r="E729" s="28" t="s">
        <v>2162</v>
      </c>
      <c r="F729" s="27">
        <v>559528</v>
      </c>
      <c r="G729" s="27">
        <v>26</v>
      </c>
    </row>
    <row r="730" spans="1:7" ht="14.5">
      <c r="A730" s="27">
        <f t="shared" si="2"/>
        <v>828</v>
      </c>
      <c r="B730" s="28" t="s">
        <v>2622</v>
      </c>
      <c r="C730" s="28" t="s">
        <v>2523</v>
      </c>
      <c r="D730" s="28" t="s">
        <v>3836</v>
      </c>
      <c r="E730" s="28" t="s">
        <v>2158</v>
      </c>
      <c r="F730" s="27">
        <v>775518</v>
      </c>
      <c r="G730" s="27">
        <v>23</v>
      </c>
    </row>
    <row r="731" spans="1:7" ht="14.5">
      <c r="A731" s="27">
        <f t="shared" si="2"/>
        <v>829</v>
      </c>
      <c r="B731" s="28" t="s">
        <v>3837</v>
      </c>
      <c r="C731" s="28" t="s">
        <v>3156</v>
      </c>
      <c r="D731" s="28" t="s">
        <v>3838</v>
      </c>
      <c r="E731" s="28" t="s">
        <v>2178</v>
      </c>
      <c r="F731" s="27">
        <v>959933</v>
      </c>
      <c r="G731" s="27">
        <v>46</v>
      </c>
    </row>
    <row r="732" spans="1:7" ht="14.5">
      <c r="A732" s="27">
        <f t="shared" si="2"/>
        <v>830</v>
      </c>
      <c r="B732" s="28" t="s">
        <v>2329</v>
      </c>
      <c r="C732" s="28" t="s">
        <v>3839</v>
      </c>
      <c r="D732" s="28" t="s">
        <v>3840</v>
      </c>
      <c r="E732" s="28" t="s">
        <v>2162</v>
      </c>
      <c r="F732" s="27">
        <v>618619</v>
      </c>
      <c r="G732" s="27">
        <v>46</v>
      </c>
    </row>
    <row r="733" spans="1:7" ht="14.5">
      <c r="A733" s="27">
        <f t="shared" si="2"/>
        <v>831</v>
      </c>
      <c r="B733" s="28" t="s">
        <v>3841</v>
      </c>
      <c r="C733" s="28" t="s">
        <v>3559</v>
      </c>
      <c r="D733" s="28" t="s">
        <v>3842</v>
      </c>
      <c r="E733" s="28" t="s">
        <v>2158</v>
      </c>
      <c r="F733" s="27">
        <v>308317</v>
      </c>
      <c r="G733" s="27">
        <v>37</v>
      </c>
    </row>
    <row r="734" spans="1:7" ht="14.5">
      <c r="A734" s="27">
        <f t="shared" si="2"/>
        <v>832</v>
      </c>
      <c r="B734" s="28" t="s">
        <v>3843</v>
      </c>
      <c r="C734" s="29"/>
      <c r="D734" s="28" t="s">
        <v>3844</v>
      </c>
      <c r="E734" s="29"/>
      <c r="F734" s="27">
        <v>445587</v>
      </c>
      <c r="G734" s="27">
        <v>28</v>
      </c>
    </row>
    <row r="735" spans="1:7" ht="14.5">
      <c r="A735" s="27">
        <f t="shared" si="2"/>
        <v>833</v>
      </c>
      <c r="B735" s="28" t="s">
        <v>2320</v>
      </c>
      <c r="C735" s="28" t="s">
        <v>3845</v>
      </c>
      <c r="D735" s="28" t="s">
        <v>3846</v>
      </c>
      <c r="E735" s="28" t="s">
        <v>2185</v>
      </c>
      <c r="F735" s="27">
        <v>896636</v>
      </c>
      <c r="G735" s="27">
        <v>55</v>
      </c>
    </row>
    <row r="736" spans="1:7" ht="14.5">
      <c r="A736" s="27">
        <f t="shared" si="2"/>
        <v>834</v>
      </c>
      <c r="B736" s="28" t="s">
        <v>3330</v>
      </c>
      <c r="C736" s="28" t="s">
        <v>3847</v>
      </c>
      <c r="D736" s="28" t="s">
        <v>3848</v>
      </c>
      <c r="E736" s="28" t="s">
        <v>2158</v>
      </c>
      <c r="F736" s="27">
        <v>461608</v>
      </c>
      <c r="G736" s="27">
        <v>19</v>
      </c>
    </row>
    <row r="737" spans="1:7" ht="14.5">
      <c r="A737" s="27">
        <f t="shared" si="2"/>
        <v>835</v>
      </c>
      <c r="B737" s="28" t="s">
        <v>3849</v>
      </c>
      <c r="C737" s="28" t="s">
        <v>3850</v>
      </c>
      <c r="D737" s="28" t="s">
        <v>3851</v>
      </c>
      <c r="E737" s="28" t="s">
        <v>2158</v>
      </c>
      <c r="F737" s="27">
        <v>1459155</v>
      </c>
      <c r="G737" s="27">
        <v>36</v>
      </c>
    </row>
    <row r="738" spans="1:7" ht="14.5">
      <c r="A738" s="27">
        <f t="shared" si="2"/>
        <v>836</v>
      </c>
      <c r="B738" s="28" t="s">
        <v>3852</v>
      </c>
      <c r="C738" s="28" t="s">
        <v>3853</v>
      </c>
      <c r="D738" s="28" t="s">
        <v>3854</v>
      </c>
      <c r="E738" s="28" t="s">
        <v>2158</v>
      </c>
      <c r="F738" s="27">
        <v>466088</v>
      </c>
      <c r="G738" s="27">
        <v>29</v>
      </c>
    </row>
    <row r="739" spans="1:7" ht="14.5">
      <c r="A739" s="27">
        <f t="shared" si="2"/>
        <v>837</v>
      </c>
      <c r="B739" s="28" t="s">
        <v>2801</v>
      </c>
      <c r="C739" s="28" t="s">
        <v>2229</v>
      </c>
      <c r="D739" s="28" t="s">
        <v>3855</v>
      </c>
      <c r="E739" s="28" t="s">
        <v>2195</v>
      </c>
      <c r="F739" s="27">
        <v>1139929</v>
      </c>
      <c r="G739" s="27">
        <v>49</v>
      </c>
    </row>
    <row r="740" spans="1:7" ht="14.5">
      <c r="A740" s="27">
        <f t="shared" si="2"/>
        <v>838</v>
      </c>
      <c r="B740" s="28" t="s">
        <v>2795</v>
      </c>
      <c r="C740" s="28" t="s">
        <v>3692</v>
      </c>
      <c r="D740" s="28" t="s">
        <v>3856</v>
      </c>
      <c r="E740" s="28" t="s">
        <v>2162</v>
      </c>
      <c r="F740" s="27">
        <v>381838</v>
      </c>
      <c r="G740" s="27">
        <v>20</v>
      </c>
    </row>
    <row r="741" spans="1:7" ht="14.5">
      <c r="A741" s="27">
        <f t="shared" si="2"/>
        <v>839</v>
      </c>
      <c r="B741" s="28" t="s">
        <v>3857</v>
      </c>
      <c r="C741" s="28" t="s">
        <v>3046</v>
      </c>
      <c r="D741" s="28" t="s">
        <v>3858</v>
      </c>
      <c r="E741" s="28" t="s">
        <v>2185</v>
      </c>
      <c r="F741" s="27">
        <v>1139284</v>
      </c>
      <c r="G741" s="27">
        <v>41</v>
      </c>
    </row>
    <row r="742" spans="1:7" ht="14.5">
      <c r="A742" s="27">
        <f t="shared" si="2"/>
        <v>840</v>
      </c>
      <c r="B742" s="28" t="s">
        <v>3379</v>
      </c>
      <c r="C742" s="28" t="s">
        <v>2542</v>
      </c>
      <c r="D742" s="28" t="s">
        <v>3859</v>
      </c>
      <c r="E742" s="28" t="s">
        <v>2162</v>
      </c>
      <c r="F742" s="27">
        <v>800030</v>
      </c>
      <c r="G742" s="27">
        <v>53</v>
      </c>
    </row>
    <row r="743" spans="1:7" ht="14.5">
      <c r="A743" s="27">
        <f t="shared" si="2"/>
        <v>841</v>
      </c>
      <c r="B743" s="28" t="s">
        <v>3860</v>
      </c>
      <c r="C743" s="28" t="s">
        <v>3861</v>
      </c>
      <c r="D743" s="28" t="s">
        <v>3862</v>
      </c>
      <c r="E743" s="28" t="s">
        <v>2185</v>
      </c>
      <c r="F743" s="27">
        <v>1472088</v>
      </c>
      <c r="G743" s="27">
        <v>38</v>
      </c>
    </row>
    <row r="744" spans="1:7" ht="14.5">
      <c r="A744" s="27">
        <f t="shared" si="2"/>
        <v>842</v>
      </c>
      <c r="B744" s="28" t="s">
        <v>2485</v>
      </c>
      <c r="C744" s="28" t="s">
        <v>3863</v>
      </c>
      <c r="D744" s="28" t="s">
        <v>3864</v>
      </c>
      <c r="E744" s="28" t="s">
        <v>2178</v>
      </c>
      <c r="F744" s="27">
        <v>652777</v>
      </c>
      <c r="G744" s="27">
        <v>56</v>
      </c>
    </row>
    <row r="745" spans="1:7" ht="14.5">
      <c r="A745" s="27">
        <f t="shared" si="2"/>
        <v>843</v>
      </c>
      <c r="B745" s="28" t="s">
        <v>2644</v>
      </c>
      <c r="C745" s="28" t="s">
        <v>2335</v>
      </c>
      <c r="D745" s="28" t="s">
        <v>3865</v>
      </c>
      <c r="E745" s="28" t="s">
        <v>2158</v>
      </c>
      <c r="F745" s="27">
        <v>593091</v>
      </c>
      <c r="G745" s="27">
        <v>39</v>
      </c>
    </row>
    <row r="746" spans="1:7" ht="14.5">
      <c r="A746" s="27">
        <f t="shared" si="2"/>
        <v>844</v>
      </c>
      <c r="B746" s="28" t="s">
        <v>3866</v>
      </c>
      <c r="C746" s="28" t="s">
        <v>3867</v>
      </c>
      <c r="D746" s="28" t="s">
        <v>3868</v>
      </c>
      <c r="E746" s="28" t="s">
        <v>2195</v>
      </c>
      <c r="F746" s="27">
        <v>810833</v>
      </c>
      <c r="G746" s="27">
        <v>42</v>
      </c>
    </row>
    <row r="747" spans="1:7" ht="14.5">
      <c r="A747" s="27">
        <f t="shared" si="2"/>
        <v>845</v>
      </c>
      <c r="B747" s="28" t="s">
        <v>3346</v>
      </c>
      <c r="C747" s="28" t="s">
        <v>3869</v>
      </c>
      <c r="D747" s="28" t="s">
        <v>3870</v>
      </c>
      <c r="E747" s="28" t="s">
        <v>2158</v>
      </c>
      <c r="F747" s="27">
        <v>677408</v>
      </c>
      <c r="G747" s="27">
        <v>53</v>
      </c>
    </row>
    <row r="748" spans="1:7" ht="14.5">
      <c r="A748" s="27">
        <f t="shared" si="2"/>
        <v>846</v>
      </c>
      <c r="B748" s="28" t="s">
        <v>3871</v>
      </c>
      <c r="C748" s="28" t="s">
        <v>3872</v>
      </c>
      <c r="D748" s="28" t="s">
        <v>3873</v>
      </c>
      <c r="E748" s="28" t="s">
        <v>2195</v>
      </c>
      <c r="F748" s="27">
        <v>1204297</v>
      </c>
      <c r="G748" s="27">
        <v>46</v>
      </c>
    </row>
    <row r="749" spans="1:7" ht="14.5">
      <c r="A749" s="27">
        <f t="shared" si="2"/>
        <v>847</v>
      </c>
      <c r="B749" s="28" t="s">
        <v>2598</v>
      </c>
      <c r="C749" s="28" t="s">
        <v>3150</v>
      </c>
      <c r="D749" s="28" t="s">
        <v>3874</v>
      </c>
      <c r="E749" s="28" t="s">
        <v>2185</v>
      </c>
      <c r="F749" s="27">
        <v>1404902</v>
      </c>
      <c r="G749" s="27">
        <v>25</v>
      </c>
    </row>
    <row r="750" spans="1:7" ht="14.5">
      <c r="A750" s="27">
        <f t="shared" si="2"/>
        <v>848</v>
      </c>
      <c r="B750" s="28" t="s">
        <v>3293</v>
      </c>
      <c r="C750" s="28" t="s">
        <v>3875</v>
      </c>
      <c r="D750" s="28" t="s">
        <v>3876</v>
      </c>
      <c r="E750" s="28" t="s">
        <v>2178</v>
      </c>
      <c r="F750" s="27">
        <v>599414</v>
      </c>
      <c r="G750" s="27">
        <v>42</v>
      </c>
    </row>
    <row r="751" spans="1:7" ht="14.5">
      <c r="A751" s="27">
        <f t="shared" si="2"/>
        <v>849</v>
      </c>
      <c r="B751" s="28" t="s">
        <v>2731</v>
      </c>
      <c r="C751" s="28" t="s">
        <v>3877</v>
      </c>
      <c r="D751" s="28" t="s">
        <v>3878</v>
      </c>
      <c r="E751" s="28" t="s">
        <v>2158</v>
      </c>
      <c r="F751" s="27">
        <v>991181</v>
      </c>
      <c r="G751" s="27">
        <v>56</v>
      </c>
    </row>
    <row r="752" spans="1:7" ht="14.5">
      <c r="A752" s="27">
        <f t="shared" si="2"/>
        <v>850</v>
      </c>
      <c r="B752" s="28" t="s">
        <v>2868</v>
      </c>
      <c r="C752" s="28" t="s">
        <v>3484</v>
      </c>
      <c r="D752" s="28" t="s">
        <v>3879</v>
      </c>
      <c r="E752" s="28" t="s">
        <v>2158</v>
      </c>
      <c r="F752" s="27">
        <v>513444</v>
      </c>
      <c r="G752" s="27">
        <v>20</v>
      </c>
    </row>
    <row r="753" spans="1:7" ht="14.5">
      <c r="A753" s="27">
        <f t="shared" si="2"/>
        <v>851</v>
      </c>
      <c r="B753" s="28" t="s">
        <v>3510</v>
      </c>
      <c r="C753" s="28" t="s">
        <v>2248</v>
      </c>
      <c r="D753" s="28" t="s">
        <v>3880</v>
      </c>
      <c r="E753" s="28" t="s">
        <v>2158</v>
      </c>
      <c r="F753" s="27">
        <v>245002</v>
      </c>
      <c r="G753" s="27">
        <v>49</v>
      </c>
    </row>
    <row r="754" spans="1:7" ht="14.5">
      <c r="A754" s="27">
        <f t="shared" si="2"/>
        <v>852</v>
      </c>
      <c r="B754" s="28" t="s">
        <v>2482</v>
      </c>
      <c r="C754" s="28" t="s">
        <v>2812</v>
      </c>
      <c r="D754" s="28" t="s">
        <v>3881</v>
      </c>
      <c r="E754" s="28" t="s">
        <v>2185</v>
      </c>
      <c r="F754" s="27">
        <v>1254708</v>
      </c>
      <c r="G754" s="27">
        <v>23</v>
      </c>
    </row>
    <row r="755" spans="1:7" ht="14.5">
      <c r="A755" s="27">
        <f t="shared" si="2"/>
        <v>853</v>
      </c>
      <c r="B755" s="28" t="s">
        <v>3882</v>
      </c>
      <c r="C755" s="28" t="s">
        <v>3883</v>
      </c>
      <c r="D755" s="28" t="s">
        <v>3884</v>
      </c>
      <c r="E755" s="28" t="s">
        <v>2178</v>
      </c>
      <c r="F755" s="27">
        <v>438090</v>
      </c>
      <c r="G755" s="27">
        <v>32</v>
      </c>
    </row>
    <row r="756" spans="1:7" ht="14.5">
      <c r="A756" s="27">
        <f t="shared" si="2"/>
        <v>854</v>
      </c>
      <c r="B756" s="28" t="s">
        <v>3220</v>
      </c>
      <c r="C756" s="28" t="s">
        <v>3885</v>
      </c>
      <c r="D756" s="28" t="s">
        <v>3886</v>
      </c>
      <c r="E756" s="28" t="s">
        <v>2178</v>
      </c>
      <c r="F756" s="27">
        <v>422521</v>
      </c>
      <c r="G756" s="27">
        <v>24</v>
      </c>
    </row>
    <row r="757" spans="1:7" ht="14.5">
      <c r="A757" s="27">
        <f t="shared" si="2"/>
        <v>855</v>
      </c>
      <c r="B757" s="28" t="s">
        <v>2891</v>
      </c>
      <c r="C757" s="28" t="s">
        <v>3887</v>
      </c>
      <c r="D757" s="28" t="s">
        <v>3888</v>
      </c>
      <c r="E757" s="28" t="s">
        <v>2162</v>
      </c>
      <c r="F757" s="27">
        <v>332315</v>
      </c>
      <c r="G757" s="27">
        <v>31</v>
      </c>
    </row>
    <row r="758" spans="1:7" ht="14.5">
      <c r="A758" s="27">
        <f t="shared" si="2"/>
        <v>856</v>
      </c>
      <c r="B758" s="28" t="s">
        <v>3889</v>
      </c>
      <c r="C758" s="28" t="s">
        <v>3073</v>
      </c>
      <c r="D758" s="28" t="s">
        <v>3890</v>
      </c>
      <c r="E758" s="28" t="s">
        <v>2162</v>
      </c>
      <c r="F758" s="27">
        <v>845608</v>
      </c>
      <c r="G758" s="27">
        <v>56</v>
      </c>
    </row>
    <row r="759" spans="1:7" ht="14.5">
      <c r="A759" s="27">
        <f t="shared" si="2"/>
        <v>857</v>
      </c>
      <c r="B759" s="28" t="s">
        <v>3891</v>
      </c>
      <c r="C759" s="28" t="s">
        <v>3892</v>
      </c>
      <c r="D759" s="28" t="s">
        <v>3893</v>
      </c>
      <c r="E759" s="28" t="s">
        <v>2178</v>
      </c>
      <c r="F759" s="27">
        <v>1122075</v>
      </c>
      <c r="G759" s="27">
        <v>47</v>
      </c>
    </row>
    <row r="760" spans="1:7" ht="14.5">
      <c r="A760" s="27">
        <f t="shared" si="2"/>
        <v>858</v>
      </c>
      <c r="B760" s="28" t="s">
        <v>2462</v>
      </c>
      <c r="C760" s="28" t="s">
        <v>3559</v>
      </c>
      <c r="D760" s="28" t="s">
        <v>3894</v>
      </c>
      <c r="E760" s="28" t="s">
        <v>2195</v>
      </c>
      <c r="F760" s="27">
        <v>142752</v>
      </c>
      <c r="G760" s="27">
        <v>47</v>
      </c>
    </row>
    <row r="761" spans="1:7" ht="14.5">
      <c r="A761" s="27">
        <f t="shared" si="2"/>
        <v>859</v>
      </c>
      <c r="B761" s="28" t="s">
        <v>3352</v>
      </c>
      <c r="C761" s="28" t="s">
        <v>3895</v>
      </c>
      <c r="D761" s="28" t="s">
        <v>3896</v>
      </c>
      <c r="E761" s="28" t="s">
        <v>2158</v>
      </c>
      <c r="F761" s="27">
        <v>1381042</v>
      </c>
      <c r="G761" s="27">
        <v>33</v>
      </c>
    </row>
    <row r="762" spans="1:7" ht="14.5">
      <c r="A762" s="27">
        <f t="shared" si="2"/>
        <v>860</v>
      </c>
      <c r="B762" s="28" t="s">
        <v>3897</v>
      </c>
      <c r="C762" s="29"/>
      <c r="D762" s="28" t="s">
        <v>3898</v>
      </c>
      <c r="E762" s="29"/>
      <c r="F762" s="27">
        <v>571190</v>
      </c>
      <c r="G762" s="27">
        <v>47</v>
      </c>
    </row>
    <row r="763" spans="1:7" ht="14.5">
      <c r="A763" s="27">
        <f t="shared" si="2"/>
        <v>861</v>
      </c>
      <c r="B763" s="28" t="s">
        <v>2479</v>
      </c>
      <c r="C763" s="28" t="s">
        <v>3724</v>
      </c>
      <c r="D763" s="28" t="s">
        <v>3899</v>
      </c>
      <c r="E763" s="28" t="s">
        <v>2158</v>
      </c>
      <c r="F763" s="27">
        <v>1105625</v>
      </c>
      <c r="G763" s="27">
        <v>55</v>
      </c>
    </row>
    <row r="764" spans="1:7" ht="14.5">
      <c r="A764" s="27">
        <f t="shared" si="2"/>
        <v>862</v>
      </c>
      <c r="B764" s="28" t="s">
        <v>3057</v>
      </c>
      <c r="C764" s="28" t="s">
        <v>3900</v>
      </c>
      <c r="D764" s="28" t="s">
        <v>3901</v>
      </c>
      <c r="E764" s="28" t="s">
        <v>2158</v>
      </c>
      <c r="F764" s="27">
        <v>1455343</v>
      </c>
      <c r="G764" s="27">
        <v>42</v>
      </c>
    </row>
    <row r="765" spans="1:7" ht="14.5">
      <c r="A765" s="27">
        <f t="shared" si="2"/>
        <v>863</v>
      </c>
      <c r="B765" s="28" t="s">
        <v>2580</v>
      </c>
      <c r="C765" s="28" t="s">
        <v>3902</v>
      </c>
      <c r="D765" s="28" t="s">
        <v>3903</v>
      </c>
      <c r="E765" s="28" t="s">
        <v>2162</v>
      </c>
      <c r="F765" s="27">
        <v>272038</v>
      </c>
      <c r="G765" s="27">
        <v>22</v>
      </c>
    </row>
    <row r="766" spans="1:7" ht="14.5">
      <c r="A766" s="27">
        <f t="shared" si="2"/>
        <v>864</v>
      </c>
      <c r="B766" s="28" t="s">
        <v>3904</v>
      </c>
      <c r="C766" s="28" t="s">
        <v>2581</v>
      </c>
      <c r="D766" s="28" t="s">
        <v>3905</v>
      </c>
      <c r="E766" s="28" t="s">
        <v>2162</v>
      </c>
      <c r="F766" s="27">
        <v>1396678</v>
      </c>
      <c r="G766" s="27">
        <v>40</v>
      </c>
    </row>
    <row r="767" spans="1:7" ht="14.5">
      <c r="A767" s="27">
        <f t="shared" si="2"/>
        <v>865</v>
      </c>
      <c r="B767" s="28" t="s">
        <v>3906</v>
      </c>
      <c r="C767" s="29"/>
      <c r="D767" s="28" t="s">
        <v>3907</v>
      </c>
      <c r="E767" s="29"/>
      <c r="F767" s="27">
        <v>310982</v>
      </c>
      <c r="G767" s="27">
        <v>49</v>
      </c>
    </row>
    <row r="768" spans="1:7" ht="14.5">
      <c r="A768" s="27">
        <f t="shared" si="2"/>
        <v>866</v>
      </c>
      <c r="B768" s="28" t="s">
        <v>2308</v>
      </c>
      <c r="C768" s="28" t="s">
        <v>2815</v>
      </c>
      <c r="D768" s="28" t="s">
        <v>3908</v>
      </c>
      <c r="E768" s="28" t="s">
        <v>2158</v>
      </c>
      <c r="F768" s="27">
        <v>733296</v>
      </c>
      <c r="G768" s="27">
        <v>20</v>
      </c>
    </row>
    <row r="769" spans="1:7" ht="14.5">
      <c r="A769" s="27">
        <f t="shared" ref="A769:A1002" si="3">A768+1</f>
        <v>867</v>
      </c>
      <c r="B769" s="28" t="s">
        <v>3871</v>
      </c>
      <c r="C769" s="28" t="s">
        <v>3909</v>
      </c>
      <c r="D769" s="28" t="s">
        <v>3910</v>
      </c>
      <c r="E769" s="28" t="s">
        <v>2158</v>
      </c>
      <c r="F769" s="27">
        <v>1329131</v>
      </c>
      <c r="G769" s="27">
        <v>44</v>
      </c>
    </row>
    <row r="770" spans="1:7" ht="14.5">
      <c r="A770" s="27">
        <f t="shared" si="3"/>
        <v>868</v>
      </c>
      <c r="B770" s="28" t="s">
        <v>2268</v>
      </c>
      <c r="C770" s="28" t="s">
        <v>3911</v>
      </c>
      <c r="D770" s="28" t="s">
        <v>3912</v>
      </c>
      <c r="E770" s="28" t="s">
        <v>2178</v>
      </c>
      <c r="F770" s="27">
        <v>384396</v>
      </c>
      <c r="G770" s="27">
        <v>41</v>
      </c>
    </row>
    <row r="771" spans="1:7" ht="14.5">
      <c r="A771" s="27">
        <f t="shared" si="3"/>
        <v>869</v>
      </c>
      <c r="B771" s="28" t="s">
        <v>2499</v>
      </c>
      <c r="C771" s="28" t="s">
        <v>3885</v>
      </c>
      <c r="D771" s="28" t="s">
        <v>3913</v>
      </c>
      <c r="E771" s="28" t="s">
        <v>2178</v>
      </c>
      <c r="F771" s="27">
        <v>995765</v>
      </c>
      <c r="G771" s="27">
        <v>45</v>
      </c>
    </row>
    <row r="772" spans="1:7" ht="14.5">
      <c r="A772" s="27">
        <f t="shared" si="3"/>
        <v>870</v>
      </c>
      <c r="B772" s="28" t="s">
        <v>3075</v>
      </c>
      <c r="C772" s="28" t="s">
        <v>2280</v>
      </c>
      <c r="D772" s="28" t="s">
        <v>3914</v>
      </c>
      <c r="E772" s="28" t="s">
        <v>2185</v>
      </c>
      <c r="F772" s="27">
        <v>167316</v>
      </c>
      <c r="G772" s="27">
        <v>46</v>
      </c>
    </row>
    <row r="773" spans="1:7" ht="14.5">
      <c r="A773" s="27">
        <f t="shared" si="3"/>
        <v>871</v>
      </c>
      <c r="B773" s="28" t="s">
        <v>3729</v>
      </c>
      <c r="C773" s="28" t="s">
        <v>2593</v>
      </c>
      <c r="D773" s="28" t="s">
        <v>3915</v>
      </c>
      <c r="E773" s="28" t="s">
        <v>2185</v>
      </c>
      <c r="F773" s="27">
        <v>859884</v>
      </c>
      <c r="G773" s="27">
        <v>45</v>
      </c>
    </row>
    <row r="774" spans="1:7" ht="14.5">
      <c r="A774" s="27">
        <f t="shared" si="3"/>
        <v>872</v>
      </c>
      <c r="B774" s="28" t="s">
        <v>2948</v>
      </c>
      <c r="C774" s="28" t="s">
        <v>3916</v>
      </c>
      <c r="D774" s="28" t="s">
        <v>3917</v>
      </c>
      <c r="E774" s="28" t="s">
        <v>2178</v>
      </c>
      <c r="F774" s="27">
        <v>1275396</v>
      </c>
      <c r="G774" s="27">
        <v>43</v>
      </c>
    </row>
    <row r="775" spans="1:7" ht="14.5">
      <c r="A775" s="27">
        <f t="shared" si="3"/>
        <v>873</v>
      </c>
      <c r="B775" s="28" t="s">
        <v>3918</v>
      </c>
      <c r="C775" s="28" t="s">
        <v>3413</v>
      </c>
      <c r="D775" s="28" t="s">
        <v>3919</v>
      </c>
      <c r="E775" s="28" t="s">
        <v>2185</v>
      </c>
      <c r="F775" s="27">
        <v>850862</v>
      </c>
      <c r="G775" s="27">
        <v>44</v>
      </c>
    </row>
    <row r="776" spans="1:7" ht="14.5">
      <c r="A776" s="27">
        <f t="shared" si="3"/>
        <v>874</v>
      </c>
      <c r="B776" s="28" t="s">
        <v>2894</v>
      </c>
      <c r="C776" s="28" t="s">
        <v>2900</v>
      </c>
      <c r="D776" s="28" t="s">
        <v>3920</v>
      </c>
      <c r="E776" s="28" t="s">
        <v>2158</v>
      </c>
      <c r="F776" s="27">
        <v>1323366</v>
      </c>
      <c r="G776" s="27">
        <v>58</v>
      </c>
    </row>
    <row r="777" spans="1:7" ht="14.5">
      <c r="A777" s="27">
        <f t="shared" si="3"/>
        <v>875</v>
      </c>
      <c r="B777" s="28" t="s">
        <v>2312</v>
      </c>
      <c r="C777" s="28" t="s">
        <v>3921</v>
      </c>
      <c r="D777" s="28" t="s">
        <v>3922</v>
      </c>
      <c r="E777" s="28" t="s">
        <v>2158</v>
      </c>
      <c r="F777" s="27">
        <v>123279</v>
      </c>
      <c r="G777" s="27">
        <v>53</v>
      </c>
    </row>
    <row r="778" spans="1:7" ht="14.5">
      <c r="A778" s="27">
        <f t="shared" si="3"/>
        <v>876</v>
      </c>
      <c r="B778" s="28" t="s">
        <v>3923</v>
      </c>
      <c r="C778" s="28" t="s">
        <v>2400</v>
      </c>
      <c r="D778" s="28" t="s">
        <v>3924</v>
      </c>
      <c r="E778" s="28" t="s">
        <v>2195</v>
      </c>
      <c r="F778" s="27">
        <v>631680</v>
      </c>
      <c r="G778" s="27">
        <v>33</v>
      </c>
    </row>
    <row r="779" spans="1:7" ht="14.5">
      <c r="A779" s="27">
        <f t="shared" si="3"/>
        <v>877</v>
      </c>
      <c r="B779" s="28" t="s">
        <v>2760</v>
      </c>
      <c r="C779" s="28" t="s">
        <v>3925</v>
      </c>
      <c r="D779" s="28" t="s">
        <v>3926</v>
      </c>
      <c r="E779" s="28" t="s">
        <v>2162</v>
      </c>
      <c r="F779" s="27">
        <v>1200057</v>
      </c>
      <c r="G779" s="27">
        <v>29</v>
      </c>
    </row>
    <row r="780" spans="1:7" ht="14.5">
      <c r="A780" s="27">
        <f t="shared" si="3"/>
        <v>878</v>
      </c>
      <c r="B780" s="28" t="s">
        <v>2817</v>
      </c>
      <c r="C780" s="28" t="s">
        <v>3885</v>
      </c>
      <c r="D780" s="28" t="s">
        <v>3927</v>
      </c>
      <c r="E780" s="28" t="s">
        <v>2195</v>
      </c>
      <c r="F780" s="27">
        <v>1363309</v>
      </c>
      <c r="G780" s="27">
        <v>53</v>
      </c>
    </row>
    <row r="781" spans="1:7" ht="14.5">
      <c r="A781" s="27">
        <f t="shared" si="3"/>
        <v>879</v>
      </c>
      <c r="B781" s="28" t="s">
        <v>2334</v>
      </c>
      <c r="C781" s="28" t="s">
        <v>3215</v>
      </c>
      <c r="D781" s="28" t="s">
        <v>3928</v>
      </c>
      <c r="E781" s="28" t="s">
        <v>2162</v>
      </c>
      <c r="F781" s="27">
        <v>1327912</v>
      </c>
      <c r="G781" s="27">
        <v>56</v>
      </c>
    </row>
    <row r="782" spans="1:7" ht="14.5">
      <c r="A782" s="27">
        <f t="shared" si="3"/>
        <v>880</v>
      </c>
      <c r="B782" s="28" t="s">
        <v>2993</v>
      </c>
      <c r="C782" s="28" t="s">
        <v>3450</v>
      </c>
      <c r="D782" s="28" t="s">
        <v>3929</v>
      </c>
      <c r="E782" s="28" t="s">
        <v>2178</v>
      </c>
      <c r="F782" s="27">
        <v>171739</v>
      </c>
      <c r="G782" s="27">
        <v>26</v>
      </c>
    </row>
    <row r="783" spans="1:7" ht="14.5">
      <c r="A783" s="27">
        <f t="shared" si="3"/>
        <v>881</v>
      </c>
      <c r="B783" s="28" t="s">
        <v>3930</v>
      </c>
      <c r="C783" s="28" t="s">
        <v>2440</v>
      </c>
      <c r="D783" s="28" t="s">
        <v>3931</v>
      </c>
      <c r="E783" s="28" t="s">
        <v>2162</v>
      </c>
      <c r="F783" s="27">
        <v>1223324</v>
      </c>
      <c r="G783" s="27">
        <v>31</v>
      </c>
    </row>
    <row r="784" spans="1:7" ht="14.5">
      <c r="A784" s="27">
        <f t="shared" si="3"/>
        <v>882</v>
      </c>
      <c r="B784" s="28" t="s">
        <v>3214</v>
      </c>
      <c r="C784" s="28" t="s">
        <v>3360</v>
      </c>
      <c r="D784" s="28" t="s">
        <v>3932</v>
      </c>
      <c r="E784" s="28" t="s">
        <v>2162</v>
      </c>
      <c r="F784" s="27">
        <v>625562</v>
      </c>
      <c r="G784" s="27">
        <v>27</v>
      </c>
    </row>
    <row r="785" spans="1:7" ht="14.5">
      <c r="A785" s="27">
        <f t="shared" si="3"/>
        <v>883</v>
      </c>
      <c r="B785" s="28" t="s">
        <v>3080</v>
      </c>
      <c r="C785" s="28" t="s">
        <v>3933</v>
      </c>
      <c r="D785" s="28" t="s">
        <v>3934</v>
      </c>
      <c r="E785" s="28" t="s">
        <v>2178</v>
      </c>
      <c r="F785" s="27">
        <v>428042</v>
      </c>
      <c r="G785" s="27">
        <v>58</v>
      </c>
    </row>
    <row r="786" spans="1:7" ht="14.5">
      <c r="A786" s="27">
        <f t="shared" si="3"/>
        <v>884</v>
      </c>
      <c r="B786" s="28" t="s">
        <v>2657</v>
      </c>
      <c r="C786" s="28" t="s">
        <v>3935</v>
      </c>
      <c r="D786" s="28" t="s">
        <v>3936</v>
      </c>
      <c r="E786" s="28" t="s">
        <v>2158</v>
      </c>
      <c r="F786" s="27">
        <v>1474325</v>
      </c>
      <c r="G786" s="27">
        <v>59</v>
      </c>
    </row>
    <row r="787" spans="1:7" ht="14.5">
      <c r="A787" s="27">
        <f t="shared" si="3"/>
        <v>885</v>
      </c>
      <c r="B787" s="28" t="s">
        <v>3937</v>
      </c>
      <c r="C787" s="28" t="s">
        <v>3938</v>
      </c>
      <c r="D787" s="28" t="s">
        <v>3939</v>
      </c>
      <c r="E787" s="28" t="s">
        <v>2162</v>
      </c>
      <c r="F787" s="27">
        <v>1444425</v>
      </c>
      <c r="G787" s="27">
        <v>23</v>
      </c>
    </row>
    <row r="788" spans="1:7" ht="14.5">
      <c r="A788" s="27">
        <f t="shared" si="3"/>
        <v>886</v>
      </c>
      <c r="B788" s="28" t="s">
        <v>3940</v>
      </c>
      <c r="C788" s="28" t="s">
        <v>3126</v>
      </c>
      <c r="D788" s="28" t="s">
        <v>3941</v>
      </c>
      <c r="E788" s="28" t="s">
        <v>2162</v>
      </c>
      <c r="F788" s="27">
        <v>1113028</v>
      </c>
      <c r="G788" s="27">
        <v>45</v>
      </c>
    </row>
    <row r="789" spans="1:7" ht="14.5">
      <c r="A789" s="27">
        <f t="shared" si="3"/>
        <v>887</v>
      </c>
      <c r="B789" s="28" t="s">
        <v>2635</v>
      </c>
      <c r="C789" s="28" t="s">
        <v>3942</v>
      </c>
      <c r="D789" s="28" t="s">
        <v>3943</v>
      </c>
      <c r="E789" s="28" t="s">
        <v>2158</v>
      </c>
      <c r="F789" s="27">
        <v>310458</v>
      </c>
      <c r="G789" s="27">
        <v>53</v>
      </c>
    </row>
    <row r="790" spans="1:7" ht="14.5">
      <c r="A790" s="27">
        <f t="shared" si="3"/>
        <v>888</v>
      </c>
      <c r="B790" s="28" t="s">
        <v>3050</v>
      </c>
      <c r="C790" s="28" t="s">
        <v>3944</v>
      </c>
      <c r="D790" s="28" t="s">
        <v>3945</v>
      </c>
      <c r="E790" s="28" t="s">
        <v>2178</v>
      </c>
      <c r="F790" s="27">
        <v>1346703</v>
      </c>
      <c r="G790" s="27">
        <v>23</v>
      </c>
    </row>
    <row r="791" spans="1:7" ht="14.5">
      <c r="A791" s="27">
        <f t="shared" si="3"/>
        <v>889</v>
      </c>
      <c r="B791" s="28" t="s">
        <v>2428</v>
      </c>
      <c r="C791" s="28" t="s">
        <v>3724</v>
      </c>
      <c r="D791" s="28" t="s">
        <v>3946</v>
      </c>
      <c r="E791" s="28" t="s">
        <v>2162</v>
      </c>
      <c r="F791" s="27">
        <v>276165</v>
      </c>
      <c r="G791" s="27">
        <v>49</v>
      </c>
    </row>
    <row r="792" spans="1:7" ht="14.5">
      <c r="A792" s="27">
        <f t="shared" si="3"/>
        <v>890</v>
      </c>
      <c r="B792" s="28" t="s">
        <v>2585</v>
      </c>
      <c r="C792" s="28" t="s">
        <v>3947</v>
      </c>
      <c r="D792" s="28" t="s">
        <v>3948</v>
      </c>
      <c r="E792" s="28" t="s">
        <v>2162</v>
      </c>
      <c r="F792" s="27">
        <v>704582</v>
      </c>
      <c r="G792" s="27">
        <v>33</v>
      </c>
    </row>
    <row r="793" spans="1:7" ht="14.5">
      <c r="A793" s="27">
        <f t="shared" si="3"/>
        <v>891</v>
      </c>
      <c r="B793" s="28" t="s">
        <v>3330</v>
      </c>
      <c r="C793" s="28" t="s">
        <v>3949</v>
      </c>
      <c r="D793" s="28" t="s">
        <v>3950</v>
      </c>
      <c r="E793" s="28" t="s">
        <v>2162</v>
      </c>
      <c r="F793" s="27">
        <v>251185</v>
      </c>
      <c r="G793" s="27">
        <v>50</v>
      </c>
    </row>
    <row r="794" spans="1:7" ht="14.5">
      <c r="A794" s="27">
        <f t="shared" si="3"/>
        <v>892</v>
      </c>
      <c r="B794" s="28" t="s">
        <v>2693</v>
      </c>
      <c r="C794" s="28" t="s">
        <v>2172</v>
      </c>
      <c r="D794" s="28" t="s">
        <v>3951</v>
      </c>
      <c r="E794" s="28" t="s">
        <v>2185</v>
      </c>
      <c r="F794" s="27">
        <v>827418</v>
      </c>
      <c r="G794" s="27">
        <v>45</v>
      </c>
    </row>
    <row r="795" spans="1:7" ht="14.5">
      <c r="A795" s="27">
        <f t="shared" si="3"/>
        <v>893</v>
      </c>
      <c r="B795" s="28" t="s">
        <v>3265</v>
      </c>
      <c r="C795" s="28" t="s">
        <v>2203</v>
      </c>
      <c r="D795" s="28" t="s">
        <v>3952</v>
      </c>
      <c r="E795" s="28" t="s">
        <v>2185</v>
      </c>
      <c r="F795" s="27">
        <v>856369</v>
      </c>
      <c r="G795" s="27">
        <v>22</v>
      </c>
    </row>
    <row r="796" spans="1:7" ht="14.5">
      <c r="A796" s="27">
        <f t="shared" si="3"/>
        <v>894</v>
      </c>
      <c r="B796" s="28" t="s">
        <v>2373</v>
      </c>
      <c r="C796" s="28" t="s">
        <v>3953</v>
      </c>
      <c r="D796" s="28" t="s">
        <v>3954</v>
      </c>
      <c r="E796" s="28" t="s">
        <v>2178</v>
      </c>
      <c r="F796" s="27">
        <v>1152862</v>
      </c>
      <c r="G796" s="27">
        <v>47</v>
      </c>
    </row>
    <row r="797" spans="1:7" ht="14.5">
      <c r="A797" s="27">
        <f t="shared" si="3"/>
        <v>895</v>
      </c>
      <c r="B797" s="28" t="s">
        <v>3955</v>
      </c>
      <c r="C797" s="28" t="s">
        <v>3288</v>
      </c>
      <c r="D797" s="28" t="s">
        <v>3956</v>
      </c>
      <c r="E797" s="28" t="s">
        <v>2162</v>
      </c>
      <c r="F797" s="27">
        <v>808842</v>
      </c>
      <c r="G797" s="27">
        <v>52</v>
      </c>
    </row>
    <row r="798" spans="1:7" ht="14.5">
      <c r="A798" s="27">
        <f t="shared" si="3"/>
        <v>896</v>
      </c>
      <c r="B798" s="28" t="s">
        <v>3957</v>
      </c>
      <c r="C798" s="28" t="s">
        <v>3958</v>
      </c>
      <c r="D798" s="28" t="s">
        <v>3959</v>
      </c>
      <c r="E798" s="28" t="s">
        <v>2162</v>
      </c>
      <c r="F798" s="27">
        <v>1462835</v>
      </c>
      <c r="G798" s="27">
        <v>39</v>
      </c>
    </row>
    <row r="799" spans="1:7" ht="14.5">
      <c r="A799" s="27">
        <f t="shared" si="3"/>
        <v>897</v>
      </c>
      <c r="B799" s="28" t="s">
        <v>3960</v>
      </c>
      <c r="C799" s="28" t="s">
        <v>3002</v>
      </c>
      <c r="D799" s="28" t="s">
        <v>3961</v>
      </c>
      <c r="E799" s="28" t="s">
        <v>2185</v>
      </c>
      <c r="F799" s="27">
        <v>899523</v>
      </c>
      <c r="G799" s="27">
        <v>43</v>
      </c>
    </row>
    <row r="800" spans="1:7" ht="14.5">
      <c r="A800" s="27">
        <f t="shared" si="3"/>
        <v>898</v>
      </c>
      <c r="B800" s="28" t="s">
        <v>2809</v>
      </c>
      <c r="C800" s="28" t="s">
        <v>3962</v>
      </c>
      <c r="D800" s="28" t="s">
        <v>3963</v>
      </c>
      <c r="E800" s="28" t="s">
        <v>2195</v>
      </c>
      <c r="F800" s="27">
        <v>406142</v>
      </c>
      <c r="G800" s="27">
        <v>59</v>
      </c>
    </row>
    <row r="801" spans="1:7" ht="14.5">
      <c r="A801" s="27">
        <f t="shared" si="3"/>
        <v>899</v>
      </c>
      <c r="B801" s="28" t="s">
        <v>3964</v>
      </c>
      <c r="C801" s="28" t="s">
        <v>3965</v>
      </c>
      <c r="D801" s="28" t="s">
        <v>3966</v>
      </c>
      <c r="E801" s="28" t="s">
        <v>2162</v>
      </c>
      <c r="F801" s="27">
        <v>1081735</v>
      </c>
      <c r="G801" s="27">
        <v>51</v>
      </c>
    </row>
    <row r="802" spans="1:7" ht="14.5">
      <c r="A802" s="27">
        <f t="shared" si="3"/>
        <v>900</v>
      </c>
      <c r="B802" s="28" t="s">
        <v>3967</v>
      </c>
      <c r="C802" s="28" t="s">
        <v>3968</v>
      </c>
      <c r="D802" s="28" t="s">
        <v>3969</v>
      </c>
      <c r="E802" s="28" t="s">
        <v>2178</v>
      </c>
      <c r="F802" s="27">
        <v>262779</v>
      </c>
      <c r="G802" s="27">
        <v>46</v>
      </c>
    </row>
    <row r="803" spans="1:7" ht="14.5">
      <c r="A803" s="27">
        <f t="shared" si="3"/>
        <v>901</v>
      </c>
      <c r="B803" s="28" t="s">
        <v>3043</v>
      </c>
      <c r="C803" s="28" t="s">
        <v>3970</v>
      </c>
      <c r="D803" s="28" t="s">
        <v>3971</v>
      </c>
      <c r="E803" s="28" t="s">
        <v>2162</v>
      </c>
      <c r="F803" s="27">
        <v>1469543</v>
      </c>
      <c r="G803" s="27">
        <v>50</v>
      </c>
    </row>
    <row r="804" spans="1:7" ht="14.5">
      <c r="A804" s="27">
        <f t="shared" si="3"/>
        <v>902</v>
      </c>
      <c r="B804" s="28" t="s">
        <v>3043</v>
      </c>
      <c r="C804" s="28" t="s">
        <v>2998</v>
      </c>
      <c r="D804" s="28" t="s">
        <v>3972</v>
      </c>
      <c r="E804" s="28" t="s">
        <v>2162</v>
      </c>
      <c r="F804" s="27">
        <v>801407</v>
      </c>
      <c r="G804" s="27">
        <v>30</v>
      </c>
    </row>
    <row r="805" spans="1:7" ht="14.5">
      <c r="A805" s="27">
        <f t="shared" si="3"/>
        <v>903</v>
      </c>
      <c r="B805" s="28" t="s">
        <v>2196</v>
      </c>
      <c r="C805" s="28" t="s">
        <v>3973</v>
      </c>
      <c r="D805" s="28" t="s">
        <v>3974</v>
      </c>
      <c r="E805" s="28" t="s">
        <v>2195</v>
      </c>
      <c r="F805" s="27">
        <v>331533</v>
      </c>
      <c r="G805" s="27">
        <v>24</v>
      </c>
    </row>
    <row r="806" spans="1:7" ht="14.5">
      <c r="A806" s="27">
        <f t="shared" si="3"/>
        <v>904</v>
      </c>
      <c r="B806" s="28" t="s">
        <v>3174</v>
      </c>
      <c r="C806" s="28" t="s">
        <v>3975</v>
      </c>
      <c r="D806" s="28" t="s">
        <v>3976</v>
      </c>
      <c r="E806" s="28" t="s">
        <v>2158</v>
      </c>
      <c r="F806" s="27">
        <v>530614</v>
      </c>
      <c r="G806" s="27">
        <v>59</v>
      </c>
    </row>
    <row r="807" spans="1:7" ht="14.5">
      <c r="A807" s="27">
        <f t="shared" si="3"/>
        <v>905</v>
      </c>
      <c r="B807" s="28" t="s">
        <v>3689</v>
      </c>
      <c r="C807" s="28" t="s">
        <v>3977</v>
      </c>
      <c r="D807" s="28" t="s">
        <v>3978</v>
      </c>
      <c r="E807" s="28" t="s">
        <v>2185</v>
      </c>
      <c r="F807" s="27">
        <v>1211373</v>
      </c>
      <c r="G807" s="27">
        <v>42</v>
      </c>
    </row>
    <row r="808" spans="1:7" ht="14.5">
      <c r="A808" s="27">
        <f t="shared" si="3"/>
        <v>906</v>
      </c>
      <c r="B808" s="28" t="s">
        <v>3684</v>
      </c>
      <c r="C808" s="28" t="s">
        <v>3097</v>
      </c>
      <c r="D808" s="28" t="s">
        <v>3979</v>
      </c>
      <c r="E808" s="28" t="s">
        <v>2185</v>
      </c>
      <c r="F808" s="27">
        <v>496261</v>
      </c>
      <c r="G808" s="27">
        <v>38</v>
      </c>
    </row>
    <row r="809" spans="1:7" ht="14.5">
      <c r="A809" s="27">
        <f t="shared" si="3"/>
        <v>907</v>
      </c>
      <c r="B809" s="28" t="s">
        <v>2969</v>
      </c>
      <c r="C809" s="28" t="s">
        <v>3980</v>
      </c>
      <c r="D809" s="28" t="s">
        <v>3981</v>
      </c>
      <c r="E809" s="28" t="s">
        <v>2178</v>
      </c>
      <c r="F809" s="27">
        <v>113753</v>
      </c>
      <c r="G809" s="27">
        <v>34</v>
      </c>
    </row>
    <row r="810" spans="1:7" ht="14.5">
      <c r="A810" s="27">
        <f t="shared" si="3"/>
        <v>908</v>
      </c>
      <c r="B810" s="28" t="s">
        <v>3930</v>
      </c>
      <c r="C810" s="28" t="s">
        <v>3982</v>
      </c>
      <c r="D810" s="29"/>
      <c r="E810" s="28" t="s">
        <v>2158</v>
      </c>
      <c r="F810" s="27">
        <v>1080144</v>
      </c>
      <c r="G810" s="27">
        <v>35</v>
      </c>
    </row>
    <row r="811" spans="1:7" ht="14.5">
      <c r="A811" s="27">
        <f t="shared" si="3"/>
        <v>909</v>
      </c>
      <c r="B811" s="28" t="s">
        <v>3983</v>
      </c>
      <c r="C811" s="28" t="s">
        <v>3286</v>
      </c>
      <c r="D811" s="28" t="s">
        <v>3984</v>
      </c>
      <c r="E811" s="28" t="s">
        <v>2162</v>
      </c>
      <c r="F811" s="27">
        <v>734289</v>
      </c>
      <c r="G811" s="27">
        <v>57</v>
      </c>
    </row>
    <row r="812" spans="1:7" ht="14.5">
      <c r="A812" s="27">
        <f t="shared" si="3"/>
        <v>910</v>
      </c>
      <c r="B812" s="28" t="s">
        <v>2969</v>
      </c>
      <c r="C812" s="28" t="s">
        <v>3589</v>
      </c>
      <c r="D812" s="28" t="s">
        <v>3985</v>
      </c>
      <c r="E812" s="28" t="s">
        <v>2185</v>
      </c>
      <c r="F812" s="27">
        <v>1433447</v>
      </c>
      <c r="G812" s="27">
        <v>40</v>
      </c>
    </row>
    <row r="813" spans="1:7" ht="14.5">
      <c r="A813" s="27">
        <f t="shared" si="3"/>
        <v>911</v>
      </c>
      <c r="B813" s="28" t="s">
        <v>3363</v>
      </c>
      <c r="C813" s="28" t="s">
        <v>3986</v>
      </c>
      <c r="D813" s="28" t="s">
        <v>3987</v>
      </c>
      <c r="E813" s="28" t="s">
        <v>2178</v>
      </c>
      <c r="F813" s="27">
        <v>911603</v>
      </c>
      <c r="G813" s="27">
        <v>44</v>
      </c>
    </row>
    <row r="814" spans="1:7" ht="14.5">
      <c r="A814" s="27">
        <f t="shared" si="3"/>
        <v>912</v>
      </c>
      <c r="B814" s="28" t="s">
        <v>2291</v>
      </c>
      <c r="C814" s="28" t="s">
        <v>3861</v>
      </c>
      <c r="D814" s="28" t="s">
        <v>3988</v>
      </c>
      <c r="E814" s="28" t="s">
        <v>2158</v>
      </c>
      <c r="F814" s="27">
        <v>913170</v>
      </c>
      <c r="G814" s="27">
        <v>57</v>
      </c>
    </row>
    <row r="815" spans="1:7" ht="14.5">
      <c r="A815" s="27">
        <f t="shared" si="3"/>
        <v>913</v>
      </c>
      <c r="B815" s="28" t="s">
        <v>3989</v>
      </c>
      <c r="C815" s="28" t="s">
        <v>3990</v>
      </c>
      <c r="D815" s="28" t="s">
        <v>3991</v>
      </c>
      <c r="E815" s="28" t="s">
        <v>2162</v>
      </c>
      <c r="F815" s="27">
        <v>239263</v>
      </c>
      <c r="G815" s="27">
        <v>24</v>
      </c>
    </row>
    <row r="816" spans="1:7" ht="14.5">
      <c r="A816" s="27">
        <f t="shared" si="3"/>
        <v>914</v>
      </c>
      <c r="B816" s="28" t="s">
        <v>3992</v>
      </c>
      <c r="C816" s="28" t="s">
        <v>3309</v>
      </c>
      <c r="D816" s="28" t="s">
        <v>3993</v>
      </c>
      <c r="E816" s="28" t="s">
        <v>2178</v>
      </c>
      <c r="F816" s="27">
        <v>736505</v>
      </c>
      <c r="G816" s="27">
        <v>38</v>
      </c>
    </row>
    <row r="817" spans="1:7" ht="14.5">
      <c r="A817" s="27">
        <f t="shared" si="3"/>
        <v>915</v>
      </c>
      <c r="B817" s="28" t="s">
        <v>2294</v>
      </c>
      <c r="C817" s="28" t="s">
        <v>3994</v>
      </c>
      <c r="D817" s="28" t="s">
        <v>3995</v>
      </c>
      <c r="E817" s="28" t="s">
        <v>2158</v>
      </c>
      <c r="F817" s="27">
        <v>554195</v>
      </c>
      <c r="G817" s="27">
        <v>47</v>
      </c>
    </row>
    <row r="818" spans="1:7" ht="14.5">
      <c r="A818" s="27">
        <f t="shared" si="3"/>
        <v>916</v>
      </c>
      <c r="B818" s="28" t="s">
        <v>3918</v>
      </c>
      <c r="C818" s="28" t="s">
        <v>3996</v>
      </c>
      <c r="D818" s="28" t="s">
        <v>3997</v>
      </c>
      <c r="E818" s="28" t="s">
        <v>2162</v>
      </c>
      <c r="F818" s="27">
        <v>859479</v>
      </c>
      <c r="G818" s="27">
        <v>41</v>
      </c>
    </row>
    <row r="819" spans="1:7" ht="14.5">
      <c r="A819" s="27">
        <f t="shared" si="3"/>
        <v>917</v>
      </c>
      <c r="B819" s="28" t="s">
        <v>3998</v>
      </c>
      <c r="C819" s="28" t="s">
        <v>3501</v>
      </c>
      <c r="D819" s="28" t="s">
        <v>3999</v>
      </c>
      <c r="E819" s="28" t="s">
        <v>2158</v>
      </c>
      <c r="F819" s="27">
        <v>244159</v>
      </c>
      <c r="G819" s="27">
        <v>53</v>
      </c>
    </row>
    <row r="820" spans="1:7" ht="14.5">
      <c r="A820" s="27">
        <f t="shared" si="3"/>
        <v>918</v>
      </c>
      <c r="B820" s="28" t="s">
        <v>3699</v>
      </c>
      <c r="C820" s="28" t="s">
        <v>4000</v>
      </c>
      <c r="D820" s="28" t="s">
        <v>4001</v>
      </c>
      <c r="E820" s="28" t="s">
        <v>2195</v>
      </c>
      <c r="F820" s="27">
        <v>1407826</v>
      </c>
      <c r="G820" s="27">
        <v>22</v>
      </c>
    </row>
    <row r="821" spans="1:7" ht="14.5">
      <c r="A821" s="27">
        <f t="shared" si="3"/>
        <v>919</v>
      </c>
      <c r="B821" s="28" t="s">
        <v>3258</v>
      </c>
      <c r="C821" s="28" t="s">
        <v>3839</v>
      </c>
      <c r="D821" s="28" t="s">
        <v>4002</v>
      </c>
      <c r="E821" s="28" t="s">
        <v>2162</v>
      </c>
      <c r="F821" s="27">
        <v>193149</v>
      </c>
      <c r="G821" s="27">
        <v>32</v>
      </c>
    </row>
    <row r="822" spans="1:7" ht="14.5">
      <c r="A822" s="27">
        <f t="shared" si="3"/>
        <v>920</v>
      </c>
      <c r="B822" s="28" t="s">
        <v>3495</v>
      </c>
      <c r="C822" s="28" t="s">
        <v>4003</v>
      </c>
      <c r="D822" s="28" t="s">
        <v>4004</v>
      </c>
      <c r="E822" s="28" t="s">
        <v>2162</v>
      </c>
      <c r="F822" s="27">
        <v>1189632</v>
      </c>
      <c r="G822" s="27">
        <v>52</v>
      </c>
    </row>
    <row r="823" spans="1:7" ht="14.5">
      <c r="A823" s="27">
        <f t="shared" si="3"/>
        <v>921</v>
      </c>
      <c r="B823" s="28" t="s">
        <v>3644</v>
      </c>
      <c r="C823" s="28" t="s">
        <v>4005</v>
      </c>
      <c r="D823" s="28" t="s">
        <v>4006</v>
      </c>
      <c r="E823" s="28" t="s">
        <v>2162</v>
      </c>
      <c r="F823" s="27">
        <v>1252463</v>
      </c>
      <c r="G823" s="27">
        <v>34</v>
      </c>
    </row>
    <row r="824" spans="1:7" ht="14.5">
      <c r="A824" s="27">
        <f t="shared" si="3"/>
        <v>922</v>
      </c>
      <c r="B824" s="28" t="s">
        <v>2416</v>
      </c>
      <c r="C824" s="28" t="s">
        <v>4007</v>
      </c>
      <c r="D824" s="28" t="s">
        <v>4008</v>
      </c>
      <c r="E824" s="28" t="s">
        <v>2158</v>
      </c>
      <c r="F824" s="27">
        <v>469580</v>
      </c>
      <c r="G824" s="27">
        <v>32</v>
      </c>
    </row>
    <row r="825" spans="1:7" ht="14.5">
      <c r="A825" s="27">
        <f t="shared" si="3"/>
        <v>923</v>
      </c>
      <c r="B825" s="28" t="s">
        <v>3461</v>
      </c>
      <c r="C825" s="28" t="s">
        <v>3883</v>
      </c>
      <c r="D825" s="28" t="s">
        <v>4009</v>
      </c>
      <c r="E825" s="28" t="s">
        <v>2185</v>
      </c>
      <c r="F825" s="27">
        <v>185147</v>
      </c>
      <c r="G825" s="27">
        <v>50</v>
      </c>
    </row>
    <row r="826" spans="1:7" ht="14.5">
      <c r="A826" s="27">
        <f t="shared" si="3"/>
        <v>924</v>
      </c>
      <c r="B826" s="28" t="s">
        <v>3606</v>
      </c>
      <c r="C826" s="28" t="s">
        <v>4010</v>
      </c>
      <c r="D826" s="28" t="s">
        <v>4011</v>
      </c>
      <c r="E826" s="28" t="s">
        <v>2178</v>
      </c>
      <c r="F826" s="27">
        <v>1395229</v>
      </c>
      <c r="G826" s="27">
        <v>33</v>
      </c>
    </row>
    <row r="827" spans="1:7" ht="14.5">
      <c r="A827" s="27">
        <f t="shared" si="3"/>
        <v>925</v>
      </c>
      <c r="B827" s="28" t="s">
        <v>3689</v>
      </c>
      <c r="C827" s="28" t="s">
        <v>2728</v>
      </c>
      <c r="D827" s="28" t="s">
        <v>4012</v>
      </c>
      <c r="E827" s="28" t="s">
        <v>2158</v>
      </c>
      <c r="F827" s="27">
        <v>456370</v>
      </c>
      <c r="G827" s="27">
        <v>52</v>
      </c>
    </row>
    <row r="828" spans="1:7" ht="14.5">
      <c r="A828" s="27">
        <f t="shared" si="3"/>
        <v>926</v>
      </c>
      <c r="B828" s="28" t="s">
        <v>2552</v>
      </c>
      <c r="C828" s="28" t="s">
        <v>2876</v>
      </c>
      <c r="D828" s="28" t="s">
        <v>4013</v>
      </c>
      <c r="E828" s="28" t="s">
        <v>2178</v>
      </c>
      <c r="F828" s="27">
        <v>663119</v>
      </c>
      <c r="G828" s="27">
        <v>31</v>
      </c>
    </row>
    <row r="829" spans="1:7" ht="14.5">
      <c r="A829" s="27">
        <f t="shared" si="3"/>
        <v>927</v>
      </c>
      <c r="B829" s="28" t="s">
        <v>4014</v>
      </c>
      <c r="C829" s="28" t="s">
        <v>3792</v>
      </c>
      <c r="D829" s="28" t="s">
        <v>4015</v>
      </c>
      <c r="E829" s="28" t="s">
        <v>2185</v>
      </c>
      <c r="F829" s="27">
        <v>1025946</v>
      </c>
      <c r="G829" s="27">
        <v>41</v>
      </c>
    </row>
    <row r="830" spans="1:7" ht="14.5">
      <c r="A830" s="27">
        <f t="shared" si="3"/>
        <v>928</v>
      </c>
      <c r="B830" s="28" t="s">
        <v>2931</v>
      </c>
      <c r="C830" s="28" t="s">
        <v>4016</v>
      </c>
      <c r="D830" s="28" t="s">
        <v>4017</v>
      </c>
      <c r="E830" s="28" t="s">
        <v>2162</v>
      </c>
      <c r="F830" s="27">
        <v>679669</v>
      </c>
      <c r="G830" s="27">
        <v>49</v>
      </c>
    </row>
    <row r="831" spans="1:7" ht="14.5">
      <c r="A831" s="27">
        <f t="shared" si="3"/>
        <v>929</v>
      </c>
      <c r="B831" s="28" t="s">
        <v>3217</v>
      </c>
      <c r="C831" s="28" t="s">
        <v>4018</v>
      </c>
      <c r="D831" s="28" t="s">
        <v>4019</v>
      </c>
      <c r="E831" s="28" t="s">
        <v>2195</v>
      </c>
      <c r="F831" s="27">
        <v>999165</v>
      </c>
      <c r="G831" s="27">
        <v>21</v>
      </c>
    </row>
    <row r="832" spans="1:7" ht="14.5">
      <c r="A832" s="27">
        <f t="shared" si="3"/>
        <v>930</v>
      </c>
      <c r="B832" s="28" t="s">
        <v>3923</v>
      </c>
      <c r="C832" s="28" t="s">
        <v>4020</v>
      </c>
      <c r="D832" s="28" t="s">
        <v>4021</v>
      </c>
      <c r="E832" s="28" t="s">
        <v>2178</v>
      </c>
      <c r="F832" s="27">
        <v>929549</v>
      </c>
      <c r="G832" s="27">
        <v>25</v>
      </c>
    </row>
    <row r="833" spans="1:7" ht="14.5">
      <c r="A833" s="27">
        <f t="shared" si="3"/>
        <v>931</v>
      </c>
      <c r="B833" s="28" t="s">
        <v>4022</v>
      </c>
      <c r="C833" s="28" t="s">
        <v>2996</v>
      </c>
      <c r="D833" s="28" t="s">
        <v>4023</v>
      </c>
      <c r="E833" s="28" t="s">
        <v>2195</v>
      </c>
      <c r="F833" s="27">
        <v>334061</v>
      </c>
      <c r="G833" s="27">
        <v>55</v>
      </c>
    </row>
    <row r="834" spans="1:7" ht="14.5">
      <c r="A834" s="27">
        <f t="shared" si="3"/>
        <v>932</v>
      </c>
      <c r="B834" s="28" t="s">
        <v>2565</v>
      </c>
      <c r="C834" s="28" t="s">
        <v>4024</v>
      </c>
      <c r="D834" s="28" t="s">
        <v>4025</v>
      </c>
      <c r="E834" s="28" t="s">
        <v>2158</v>
      </c>
      <c r="F834" s="27">
        <v>864753</v>
      </c>
      <c r="G834" s="27">
        <v>27</v>
      </c>
    </row>
    <row r="835" spans="1:7" ht="14.5">
      <c r="A835" s="27">
        <f t="shared" si="3"/>
        <v>933</v>
      </c>
      <c r="B835" s="28" t="s">
        <v>2737</v>
      </c>
      <c r="C835" s="28" t="s">
        <v>4026</v>
      </c>
      <c r="D835" s="28" t="s">
        <v>4027</v>
      </c>
      <c r="E835" s="28" t="s">
        <v>2195</v>
      </c>
      <c r="F835" s="27">
        <v>1380734</v>
      </c>
      <c r="G835" s="27">
        <v>59</v>
      </c>
    </row>
    <row r="836" spans="1:7" ht="14.5">
      <c r="A836" s="27">
        <f t="shared" si="3"/>
        <v>934</v>
      </c>
      <c r="B836" s="28" t="s">
        <v>3202</v>
      </c>
      <c r="C836" s="28" t="s">
        <v>2251</v>
      </c>
      <c r="D836" s="28" t="s">
        <v>4028</v>
      </c>
      <c r="E836" s="28" t="s">
        <v>2195</v>
      </c>
      <c r="F836" s="27">
        <v>1382301</v>
      </c>
      <c r="G836" s="27">
        <v>35</v>
      </c>
    </row>
    <row r="837" spans="1:7" ht="14.5">
      <c r="A837" s="27">
        <f t="shared" si="3"/>
        <v>935</v>
      </c>
      <c r="B837" s="28" t="s">
        <v>2891</v>
      </c>
      <c r="C837" s="28" t="s">
        <v>3639</v>
      </c>
      <c r="D837" s="28" t="s">
        <v>4029</v>
      </c>
      <c r="E837" s="28" t="s">
        <v>2185</v>
      </c>
      <c r="F837" s="27">
        <v>1363220</v>
      </c>
      <c r="G837" s="27">
        <v>58</v>
      </c>
    </row>
    <row r="838" spans="1:7" ht="14.5">
      <c r="A838" s="27">
        <f t="shared" si="3"/>
        <v>936</v>
      </c>
      <c r="B838" s="28" t="s">
        <v>3644</v>
      </c>
      <c r="C838" s="28" t="s">
        <v>4030</v>
      </c>
      <c r="D838" s="28" t="s">
        <v>4031</v>
      </c>
      <c r="E838" s="28" t="s">
        <v>2162</v>
      </c>
      <c r="F838" s="27">
        <v>427696</v>
      </c>
      <c r="G838" s="27">
        <v>42</v>
      </c>
    </row>
    <row r="839" spans="1:7" ht="14.5">
      <c r="A839" s="27">
        <f t="shared" si="3"/>
        <v>937</v>
      </c>
      <c r="B839" s="28" t="s">
        <v>2956</v>
      </c>
      <c r="C839" s="28" t="s">
        <v>4032</v>
      </c>
      <c r="D839" s="28" t="s">
        <v>4033</v>
      </c>
      <c r="E839" s="28" t="s">
        <v>2195</v>
      </c>
      <c r="F839" s="27">
        <v>433880</v>
      </c>
      <c r="G839" s="27">
        <v>50</v>
      </c>
    </row>
    <row r="840" spans="1:7" ht="14.5">
      <c r="A840" s="27">
        <f t="shared" si="3"/>
        <v>938</v>
      </c>
      <c r="B840" s="28" t="s">
        <v>3563</v>
      </c>
      <c r="C840" s="28" t="s">
        <v>4034</v>
      </c>
      <c r="D840" s="28" t="s">
        <v>4035</v>
      </c>
      <c r="E840" s="28" t="s">
        <v>2162</v>
      </c>
      <c r="F840" s="27">
        <v>1209872</v>
      </c>
      <c r="G840" s="27">
        <v>21</v>
      </c>
    </row>
    <row r="841" spans="1:7" ht="14.5">
      <c r="A841" s="27">
        <f t="shared" si="3"/>
        <v>939</v>
      </c>
      <c r="B841" s="28" t="s">
        <v>2920</v>
      </c>
      <c r="C841" s="28" t="s">
        <v>4036</v>
      </c>
      <c r="D841" s="28" t="s">
        <v>4037</v>
      </c>
      <c r="E841" s="28" t="s">
        <v>2162</v>
      </c>
      <c r="F841" s="27">
        <v>900142</v>
      </c>
      <c r="G841" s="27">
        <v>32</v>
      </c>
    </row>
    <row r="842" spans="1:7" ht="14.5">
      <c r="A842" s="27">
        <f t="shared" si="3"/>
        <v>940</v>
      </c>
      <c r="B842" s="28" t="s">
        <v>2580</v>
      </c>
      <c r="C842" s="28" t="s">
        <v>2699</v>
      </c>
      <c r="D842" s="28" t="s">
        <v>4038</v>
      </c>
      <c r="E842" s="28" t="s">
        <v>2185</v>
      </c>
      <c r="F842" s="27">
        <v>168921</v>
      </c>
      <c r="G842" s="27">
        <v>19</v>
      </c>
    </row>
    <row r="843" spans="1:7" ht="14.5">
      <c r="A843" s="27">
        <f t="shared" si="3"/>
        <v>941</v>
      </c>
      <c r="B843" s="28" t="s">
        <v>2592</v>
      </c>
      <c r="C843" s="28" t="s">
        <v>2455</v>
      </c>
      <c r="D843" s="28" t="s">
        <v>4039</v>
      </c>
      <c r="E843" s="28" t="s">
        <v>2158</v>
      </c>
      <c r="F843" s="27">
        <v>1063313</v>
      </c>
      <c r="G843" s="27">
        <v>57</v>
      </c>
    </row>
    <row r="844" spans="1:7" ht="14.5">
      <c r="A844" s="27">
        <f t="shared" si="3"/>
        <v>942</v>
      </c>
      <c r="B844" s="28" t="s">
        <v>2837</v>
      </c>
      <c r="C844" s="28" t="s">
        <v>4040</v>
      </c>
      <c r="D844" s="28" t="s">
        <v>4041</v>
      </c>
      <c r="E844" s="28" t="s">
        <v>2158</v>
      </c>
      <c r="F844" s="27">
        <v>1007051</v>
      </c>
      <c r="G844" s="27">
        <v>56</v>
      </c>
    </row>
    <row r="845" spans="1:7" ht="14.5">
      <c r="A845" s="27">
        <f t="shared" si="3"/>
        <v>943</v>
      </c>
      <c r="B845" s="28" t="s">
        <v>2312</v>
      </c>
      <c r="C845" s="28" t="s">
        <v>3744</v>
      </c>
      <c r="D845" s="28" t="s">
        <v>4042</v>
      </c>
      <c r="E845" s="28" t="s">
        <v>2178</v>
      </c>
      <c r="F845" s="27">
        <v>559007</v>
      </c>
      <c r="G845" s="27">
        <v>39</v>
      </c>
    </row>
    <row r="846" spans="1:7" ht="14.5">
      <c r="A846" s="27">
        <f t="shared" si="3"/>
        <v>944</v>
      </c>
      <c r="B846" s="28" t="s">
        <v>3276</v>
      </c>
      <c r="C846" s="28" t="s">
        <v>2572</v>
      </c>
      <c r="D846" s="28" t="s">
        <v>4043</v>
      </c>
      <c r="E846" s="28" t="s">
        <v>2158</v>
      </c>
      <c r="F846" s="27">
        <v>1202247</v>
      </c>
      <c r="G846" s="27">
        <v>35</v>
      </c>
    </row>
    <row r="847" spans="1:7" ht="14.5">
      <c r="A847" s="27">
        <f t="shared" si="3"/>
        <v>945</v>
      </c>
      <c r="B847" s="28" t="s">
        <v>3843</v>
      </c>
      <c r="C847" s="28" t="s">
        <v>4044</v>
      </c>
      <c r="D847" s="29"/>
      <c r="E847" s="28" t="s">
        <v>2178</v>
      </c>
      <c r="F847" s="27">
        <v>181888</v>
      </c>
      <c r="G847" s="27">
        <v>38</v>
      </c>
    </row>
    <row r="848" spans="1:7" ht="14.5">
      <c r="A848" s="27">
        <f t="shared" si="3"/>
        <v>946</v>
      </c>
      <c r="B848" s="28" t="s">
        <v>3028</v>
      </c>
      <c r="C848" s="29"/>
      <c r="D848" s="28" t="s">
        <v>4045</v>
      </c>
      <c r="E848" s="29"/>
      <c r="F848" s="27">
        <v>268566</v>
      </c>
      <c r="G848" s="27">
        <v>28</v>
      </c>
    </row>
    <row r="849" spans="1:7" ht="14.5">
      <c r="A849" s="27">
        <f t="shared" si="3"/>
        <v>947</v>
      </c>
      <c r="B849" s="28" t="s">
        <v>4046</v>
      </c>
      <c r="C849" s="28" t="s">
        <v>3452</v>
      </c>
      <c r="D849" s="28" t="s">
        <v>4047</v>
      </c>
      <c r="E849" s="28" t="s">
        <v>2185</v>
      </c>
      <c r="F849" s="27">
        <v>738011</v>
      </c>
      <c r="G849" s="27">
        <v>32</v>
      </c>
    </row>
    <row r="850" spans="1:7" ht="14.5">
      <c r="A850" s="27">
        <f t="shared" si="3"/>
        <v>948</v>
      </c>
      <c r="B850" s="28" t="s">
        <v>4048</v>
      </c>
      <c r="C850" s="28" t="s">
        <v>4049</v>
      </c>
      <c r="D850" s="28" t="s">
        <v>4050</v>
      </c>
      <c r="E850" s="29"/>
      <c r="F850" s="27">
        <v>439490</v>
      </c>
      <c r="G850" s="27">
        <v>55</v>
      </c>
    </row>
    <row r="851" spans="1:7" ht="14.5">
      <c r="A851" s="27">
        <f t="shared" si="3"/>
        <v>949</v>
      </c>
      <c r="B851" s="28" t="s">
        <v>4051</v>
      </c>
      <c r="C851" s="28" t="s">
        <v>4052</v>
      </c>
      <c r="D851" s="28" t="s">
        <v>4053</v>
      </c>
      <c r="E851" s="28" t="s">
        <v>2162</v>
      </c>
      <c r="F851" s="27">
        <v>804228</v>
      </c>
      <c r="G851" s="27">
        <v>34</v>
      </c>
    </row>
    <row r="852" spans="1:7" ht="14.5">
      <c r="A852" s="27">
        <f t="shared" si="3"/>
        <v>950</v>
      </c>
      <c r="B852" s="28" t="s">
        <v>3232</v>
      </c>
      <c r="C852" s="28" t="s">
        <v>2880</v>
      </c>
      <c r="D852" s="28" t="s">
        <v>4054</v>
      </c>
      <c r="E852" s="28" t="s">
        <v>2162</v>
      </c>
      <c r="F852" s="27">
        <v>713168</v>
      </c>
      <c r="G852" s="27">
        <v>26</v>
      </c>
    </row>
    <row r="853" spans="1:7" ht="14.5">
      <c r="A853" s="27">
        <f t="shared" si="3"/>
        <v>951</v>
      </c>
      <c r="B853" s="28" t="s">
        <v>2719</v>
      </c>
      <c r="C853" s="28" t="s">
        <v>3933</v>
      </c>
      <c r="D853" s="28" t="s">
        <v>4055</v>
      </c>
      <c r="E853" s="28" t="s">
        <v>2178</v>
      </c>
      <c r="F853" s="27">
        <v>601611</v>
      </c>
      <c r="G853" s="27">
        <v>45</v>
      </c>
    </row>
    <row r="854" spans="1:7" ht="14.5">
      <c r="A854" s="27">
        <f t="shared" si="3"/>
        <v>952</v>
      </c>
      <c r="B854" s="28" t="s">
        <v>3457</v>
      </c>
      <c r="C854" s="28" t="s">
        <v>4056</v>
      </c>
      <c r="D854" s="28" t="s">
        <v>4057</v>
      </c>
      <c r="E854" s="28" t="s">
        <v>2158</v>
      </c>
      <c r="F854" s="27">
        <v>244450</v>
      </c>
      <c r="G854" s="27">
        <v>46</v>
      </c>
    </row>
    <row r="855" spans="1:7" ht="14.5">
      <c r="A855" s="27">
        <f t="shared" si="3"/>
        <v>953</v>
      </c>
      <c r="B855" s="28" t="s">
        <v>4058</v>
      </c>
      <c r="C855" s="29"/>
      <c r="D855" s="28" t="s">
        <v>4059</v>
      </c>
      <c r="E855" s="29"/>
      <c r="F855" s="27">
        <v>702625</v>
      </c>
      <c r="G855" s="27">
        <v>20</v>
      </c>
    </row>
    <row r="856" spans="1:7" ht="14.5">
      <c r="A856" s="27">
        <f t="shared" si="3"/>
        <v>954</v>
      </c>
      <c r="B856" s="28" t="s">
        <v>2329</v>
      </c>
      <c r="C856" s="28" t="s">
        <v>4060</v>
      </c>
      <c r="D856" s="28" t="s">
        <v>4061</v>
      </c>
      <c r="E856" s="28" t="s">
        <v>2185</v>
      </c>
      <c r="F856" s="27">
        <v>362917</v>
      </c>
      <c r="G856" s="27">
        <v>31</v>
      </c>
    </row>
    <row r="857" spans="1:7" ht="14.5">
      <c r="A857" s="27">
        <f t="shared" si="3"/>
        <v>955</v>
      </c>
      <c r="B857" s="28" t="s">
        <v>3040</v>
      </c>
      <c r="C857" s="28" t="s">
        <v>3652</v>
      </c>
      <c r="D857" s="28" t="s">
        <v>4062</v>
      </c>
      <c r="E857" s="28" t="s">
        <v>2158</v>
      </c>
      <c r="F857" s="27">
        <v>190194</v>
      </c>
      <c r="G857" s="27">
        <v>54</v>
      </c>
    </row>
    <row r="858" spans="1:7" ht="14.5">
      <c r="A858" s="27">
        <f t="shared" si="3"/>
        <v>956</v>
      </c>
      <c r="B858" s="28" t="s">
        <v>4063</v>
      </c>
      <c r="C858" s="28" t="s">
        <v>4064</v>
      </c>
      <c r="D858" s="28" t="s">
        <v>4065</v>
      </c>
      <c r="E858" s="28" t="s">
        <v>2158</v>
      </c>
      <c r="F858" s="27">
        <v>476999</v>
      </c>
      <c r="G858" s="27">
        <v>48</v>
      </c>
    </row>
    <row r="859" spans="1:7" ht="14.5">
      <c r="A859" s="27">
        <f t="shared" si="3"/>
        <v>957</v>
      </c>
      <c r="B859" s="28" t="s">
        <v>4066</v>
      </c>
      <c r="C859" s="28" t="s">
        <v>2235</v>
      </c>
      <c r="D859" s="28" t="s">
        <v>4067</v>
      </c>
      <c r="E859" s="28" t="s">
        <v>2195</v>
      </c>
      <c r="F859" s="27">
        <v>296254</v>
      </c>
      <c r="G859" s="27">
        <v>33</v>
      </c>
    </row>
    <row r="860" spans="1:7" ht="14.5">
      <c r="A860" s="27">
        <f t="shared" si="3"/>
        <v>958</v>
      </c>
      <c r="B860" s="28" t="s">
        <v>2953</v>
      </c>
      <c r="C860" s="28" t="s">
        <v>4068</v>
      </c>
      <c r="D860" s="28" t="s">
        <v>4069</v>
      </c>
      <c r="E860" s="28" t="s">
        <v>2158</v>
      </c>
      <c r="F860" s="27">
        <v>479446</v>
      </c>
      <c r="G860" s="27">
        <v>34</v>
      </c>
    </row>
    <row r="861" spans="1:7" ht="14.5">
      <c r="A861" s="27">
        <f t="shared" si="3"/>
        <v>959</v>
      </c>
      <c r="B861" s="28" t="s">
        <v>2782</v>
      </c>
      <c r="C861" s="28" t="s">
        <v>3925</v>
      </c>
      <c r="D861" s="28" t="s">
        <v>4070</v>
      </c>
      <c r="E861" s="28" t="s">
        <v>2158</v>
      </c>
      <c r="F861" s="27">
        <v>1236287</v>
      </c>
      <c r="G861" s="27">
        <v>19</v>
      </c>
    </row>
    <row r="862" spans="1:7" ht="14.5">
      <c r="A862" s="27">
        <f t="shared" si="3"/>
        <v>960</v>
      </c>
      <c r="B862" s="28" t="s">
        <v>4071</v>
      </c>
      <c r="C862" s="28" t="s">
        <v>3271</v>
      </c>
      <c r="D862" s="28" t="s">
        <v>4072</v>
      </c>
      <c r="E862" s="28" t="s">
        <v>2162</v>
      </c>
      <c r="F862" s="27">
        <v>1058363</v>
      </c>
      <c r="G862" s="27">
        <v>58</v>
      </c>
    </row>
    <row r="863" spans="1:7" ht="14.5">
      <c r="A863" s="27">
        <f t="shared" si="3"/>
        <v>961</v>
      </c>
      <c r="B863" s="28" t="s">
        <v>3242</v>
      </c>
      <c r="C863" s="28" t="s">
        <v>2361</v>
      </c>
      <c r="D863" s="28" t="s">
        <v>4073</v>
      </c>
      <c r="E863" s="28" t="s">
        <v>2162</v>
      </c>
      <c r="F863" s="27">
        <v>1159978</v>
      </c>
      <c r="G863" s="27">
        <v>27</v>
      </c>
    </row>
    <row r="864" spans="1:7" ht="14.5">
      <c r="A864" s="27">
        <f t="shared" si="3"/>
        <v>962</v>
      </c>
      <c r="B864" s="28" t="s">
        <v>4074</v>
      </c>
      <c r="C864" s="28" t="s">
        <v>2645</v>
      </c>
      <c r="D864" s="28" t="s">
        <v>4075</v>
      </c>
      <c r="E864" s="28" t="s">
        <v>2158</v>
      </c>
      <c r="F864" s="27">
        <v>340945</v>
      </c>
      <c r="G864" s="27">
        <v>36</v>
      </c>
    </row>
    <row r="865" spans="1:7" ht="14.5">
      <c r="A865" s="27">
        <f t="shared" si="3"/>
        <v>963</v>
      </c>
      <c r="B865" s="28" t="s">
        <v>3852</v>
      </c>
      <c r="C865" s="28" t="s">
        <v>4076</v>
      </c>
      <c r="D865" s="28" t="s">
        <v>4077</v>
      </c>
      <c r="E865" s="28" t="s">
        <v>2162</v>
      </c>
      <c r="F865" s="27">
        <v>765332</v>
      </c>
      <c r="G865" s="27">
        <v>34</v>
      </c>
    </row>
    <row r="866" spans="1:7" ht="14.5">
      <c r="A866" s="27">
        <f t="shared" si="3"/>
        <v>964</v>
      </c>
      <c r="B866" s="28" t="s">
        <v>4078</v>
      </c>
      <c r="C866" s="28" t="s">
        <v>4079</v>
      </c>
      <c r="D866" s="28" t="s">
        <v>4080</v>
      </c>
      <c r="E866" s="28" t="s">
        <v>2178</v>
      </c>
      <c r="F866" s="27">
        <v>105005</v>
      </c>
      <c r="G866" s="27">
        <v>22</v>
      </c>
    </row>
    <row r="867" spans="1:7" ht="14.5">
      <c r="A867" s="27">
        <f t="shared" si="3"/>
        <v>965</v>
      </c>
      <c r="B867" s="28" t="s">
        <v>2675</v>
      </c>
      <c r="C867" s="28" t="s">
        <v>4081</v>
      </c>
      <c r="D867" s="28" t="s">
        <v>4082</v>
      </c>
      <c r="E867" s="28" t="s">
        <v>2162</v>
      </c>
      <c r="F867" s="27">
        <v>1173794</v>
      </c>
      <c r="G867" s="27">
        <v>49</v>
      </c>
    </row>
    <row r="868" spans="1:7" ht="14.5">
      <c r="A868" s="27">
        <f t="shared" si="3"/>
        <v>966</v>
      </c>
      <c r="B868" s="28" t="s">
        <v>3102</v>
      </c>
      <c r="C868" s="29"/>
      <c r="D868" s="28" t="s">
        <v>4083</v>
      </c>
      <c r="E868" s="29"/>
      <c r="F868" s="27">
        <v>1186848</v>
      </c>
      <c r="G868" s="27">
        <v>32</v>
      </c>
    </row>
    <row r="869" spans="1:7" ht="14.5">
      <c r="A869" s="27">
        <f t="shared" si="3"/>
        <v>967</v>
      </c>
      <c r="B869" s="28" t="s">
        <v>4084</v>
      </c>
      <c r="C869" s="28" t="s">
        <v>3218</v>
      </c>
      <c r="D869" s="28" t="s">
        <v>4085</v>
      </c>
      <c r="E869" s="28" t="s">
        <v>2195</v>
      </c>
      <c r="F869" s="27">
        <v>297488</v>
      </c>
      <c r="G869" s="27">
        <v>57</v>
      </c>
    </row>
    <row r="870" spans="1:7" ht="14.5">
      <c r="A870" s="27">
        <f t="shared" si="3"/>
        <v>968</v>
      </c>
      <c r="B870" s="28" t="s">
        <v>4086</v>
      </c>
      <c r="C870" s="28" t="s">
        <v>3665</v>
      </c>
      <c r="D870" s="28" t="s">
        <v>4087</v>
      </c>
      <c r="E870" s="28" t="s">
        <v>2178</v>
      </c>
      <c r="F870" s="27">
        <v>1292800</v>
      </c>
      <c r="G870" s="29"/>
    </row>
    <row r="871" spans="1:7" ht="14.5">
      <c r="A871" s="27">
        <f t="shared" si="3"/>
        <v>969</v>
      </c>
      <c r="B871" s="28" t="s">
        <v>4088</v>
      </c>
      <c r="C871" s="28" t="s">
        <v>3777</v>
      </c>
      <c r="D871" s="28" t="s">
        <v>4089</v>
      </c>
      <c r="E871" s="28" t="s">
        <v>2185</v>
      </c>
      <c r="F871" s="27">
        <v>1416682</v>
      </c>
      <c r="G871" s="27">
        <v>41</v>
      </c>
    </row>
    <row r="872" spans="1:7" ht="14.5">
      <c r="A872" s="27">
        <f t="shared" si="3"/>
        <v>970</v>
      </c>
      <c r="B872" s="28" t="s">
        <v>3714</v>
      </c>
      <c r="C872" s="28" t="s">
        <v>4090</v>
      </c>
      <c r="D872" s="28" t="s">
        <v>4091</v>
      </c>
      <c r="E872" s="28" t="s">
        <v>2158</v>
      </c>
      <c r="F872" s="27">
        <v>787535</v>
      </c>
      <c r="G872" s="27">
        <v>55</v>
      </c>
    </row>
    <row r="873" spans="1:7" ht="14.5">
      <c r="A873" s="27">
        <f t="shared" si="3"/>
        <v>971</v>
      </c>
      <c r="B873" s="28" t="s">
        <v>3510</v>
      </c>
      <c r="C873" s="28" t="s">
        <v>4092</v>
      </c>
      <c r="D873" s="28" t="s">
        <v>4093</v>
      </c>
      <c r="E873" s="28" t="s">
        <v>2162</v>
      </c>
      <c r="F873" s="27">
        <v>260739</v>
      </c>
      <c r="G873" s="27">
        <v>46</v>
      </c>
    </row>
    <row r="874" spans="1:7" ht="14.5">
      <c r="A874" s="27">
        <f t="shared" si="3"/>
        <v>972</v>
      </c>
      <c r="B874" s="28" t="s">
        <v>4094</v>
      </c>
      <c r="C874" s="28" t="s">
        <v>4095</v>
      </c>
      <c r="D874" s="28" t="s">
        <v>4096</v>
      </c>
      <c r="E874" s="28" t="s">
        <v>2178</v>
      </c>
      <c r="F874" s="27">
        <v>715222</v>
      </c>
      <c r="G874" s="27">
        <v>35</v>
      </c>
    </row>
    <row r="875" spans="1:7" ht="14.5">
      <c r="A875" s="27">
        <f t="shared" si="3"/>
        <v>973</v>
      </c>
      <c r="B875" s="28" t="s">
        <v>4097</v>
      </c>
      <c r="C875" s="28" t="s">
        <v>2388</v>
      </c>
      <c r="D875" s="28" t="s">
        <v>4098</v>
      </c>
      <c r="E875" s="28" t="s">
        <v>2195</v>
      </c>
      <c r="F875" s="27">
        <v>259218</v>
      </c>
      <c r="G875" s="27">
        <v>31</v>
      </c>
    </row>
    <row r="876" spans="1:7" ht="14.5">
      <c r="A876" s="27">
        <f t="shared" si="3"/>
        <v>974</v>
      </c>
      <c r="B876" s="28" t="s">
        <v>3410</v>
      </c>
      <c r="C876" s="28" t="s">
        <v>3656</v>
      </c>
      <c r="D876" s="28" t="s">
        <v>4099</v>
      </c>
      <c r="E876" s="28" t="s">
        <v>2185</v>
      </c>
      <c r="F876" s="27">
        <v>829187</v>
      </c>
      <c r="G876" s="27">
        <v>42</v>
      </c>
    </row>
    <row r="877" spans="1:7" ht="14.5">
      <c r="A877" s="27">
        <f t="shared" si="3"/>
        <v>975</v>
      </c>
      <c r="B877" s="28" t="s">
        <v>4100</v>
      </c>
      <c r="C877" s="28" t="s">
        <v>4101</v>
      </c>
      <c r="D877" s="28" t="s">
        <v>4102</v>
      </c>
      <c r="E877" s="28" t="s">
        <v>2178</v>
      </c>
      <c r="F877" s="27">
        <v>1335149</v>
      </c>
      <c r="G877" s="27">
        <v>38</v>
      </c>
    </row>
    <row r="878" spans="1:7" ht="14.5">
      <c r="A878" s="27">
        <f t="shared" si="3"/>
        <v>976</v>
      </c>
      <c r="B878" s="28" t="s">
        <v>2619</v>
      </c>
      <c r="C878" s="29"/>
      <c r="D878" s="28" t="s">
        <v>4103</v>
      </c>
      <c r="E878" s="28" t="s">
        <v>2162</v>
      </c>
      <c r="F878" s="27">
        <v>1207567</v>
      </c>
      <c r="G878" s="27">
        <v>27</v>
      </c>
    </row>
    <row r="879" spans="1:7" ht="14.5">
      <c r="A879" s="27">
        <f t="shared" si="3"/>
        <v>977</v>
      </c>
      <c r="B879" s="28" t="s">
        <v>3568</v>
      </c>
      <c r="C879" s="28" t="s">
        <v>3411</v>
      </c>
      <c r="D879" s="28" t="s">
        <v>4104</v>
      </c>
      <c r="E879" s="28" t="s">
        <v>2158</v>
      </c>
      <c r="F879" s="27">
        <v>1484660</v>
      </c>
      <c r="G879" s="29"/>
    </row>
    <row r="880" spans="1:7" ht="14.5">
      <c r="A880" s="27">
        <f t="shared" si="3"/>
        <v>978</v>
      </c>
      <c r="B880" s="28" t="s">
        <v>2978</v>
      </c>
      <c r="C880" s="28" t="s">
        <v>4105</v>
      </c>
      <c r="D880" s="28" t="s">
        <v>4106</v>
      </c>
      <c r="E880" s="28" t="s">
        <v>2162</v>
      </c>
      <c r="F880" s="27">
        <v>294761</v>
      </c>
      <c r="G880" s="27">
        <v>56</v>
      </c>
    </row>
    <row r="881" spans="1:7" ht="14.5">
      <c r="A881" s="27">
        <f t="shared" si="3"/>
        <v>979</v>
      </c>
      <c r="B881" s="28" t="s">
        <v>3419</v>
      </c>
      <c r="C881" s="28" t="s">
        <v>4107</v>
      </c>
      <c r="D881" s="28" t="s">
        <v>4108</v>
      </c>
      <c r="E881" s="28" t="s">
        <v>2185</v>
      </c>
      <c r="F881" s="27">
        <v>146503</v>
      </c>
      <c r="G881" s="27">
        <v>54</v>
      </c>
    </row>
    <row r="882" spans="1:7" ht="14.5">
      <c r="A882" s="27">
        <f t="shared" si="3"/>
        <v>980</v>
      </c>
      <c r="B882" s="28" t="s">
        <v>3025</v>
      </c>
      <c r="C882" s="28" t="s">
        <v>4109</v>
      </c>
      <c r="D882" s="28" t="s">
        <v>4110</v>
      </c>
      <c r="E882" s="28" t="s">
        <v>2162</v>
      </c>
      <c r="F882" s="27">
        <v>1175014</v>
      </c>
      <c r="G882" s="27">
        <v>57</v>
      </c>
    </row>
    <row r="883" spans="1:7" ht="14.5">
      <c r="A883" s="27">
        <f t="shared" si="3"/>
        <v>981</v>
      </c>
      <c r="B883" s="28" t="s">
        <v>3102</v>
      </c>
      <c r="C883" s="28" t="s">
        <v>2472</v>
      </c>
      <c r="D883" s="28" t="s">
        <v>4111</v>
      </c>
      <c r="E883" s="28" t="s">
        <v>2158</v>
      </c>
      <c r="F883" s="27">
        <v>534483</v>
      </c>
      <c r="G883" s="27">
        <v>58</v>
      </c>
    </row>
    <row r="884" spans="1:7" ht="14.5">
      <c r="A884" s="27">
        <f t="shared" si="3"/>
        <v>982</v>
      </c>
      <c r="B884" s="28" t="s">
        <v>4112</v>
      </c>
      <c r="C884" s="28" t="s">
        <v>2555</v>
      </c>
      <c r="D884" s="28" t="s">
        <v>4113</v>
      </c>
      <c r="E884" s="28" t="s">
        <v>2158</v>
      </c>
      <c r="F884" s="27">
        <v>208786</v>
      </c>
      <c r="G884" s="27">
        <v>33</v>
      </c>
    </row>
    <row r="885" spans="1:7" ht="14.5">
      <c r="A885" s="27">
        <f t="shared" si="3"/>
        <v>983</v>
      </c>
      <c r="B885" s="28" t="s">
        <v>3410</v>
      </c>
      <c r="C885" s="28" t="s">
        <v>4114</v>
      </c>
      <c r="D885" s="28" t="s">
        <v>4115</v>
      </c>
      <c r="E885" s="28" t="s">
        <v>2162</v>
      </c>
      <c r="F885" s="27">
        <v>1087179</v>
      </c>
      <c r="G885" s="27">
        <v>24</v>
      </c>
    </row>
    <row r="886" spans="1:7" ht="14.5">
      <c r="A886" s="27">
        <f t="shared" si="3"/>
        <v>984</v>
      </c>
      <c r="B886" s="28" t="s">
        <v>2294</v>
      </c>
      <c r="C886" s="28" t="s">
        <v>2807</v>
      </c>
      <c r="D886" s="28" t="s">
        <v>4116</v>
      </c>
      <c r="E886" s="28" t="s">
        <v>2162</v>
      </c>
      <c r="F886" s="27">
        <v>861877</v>
      </c>
      <c r="G886" s="27">
        <v>59</v>
      </c>
    </row>
    <row r="887" spans="1:7" ht="14.5">
      <c r="A887" s="27">
        <f t="shared" si="3"/>
        <v>985</v>
      </c>
      <c r="B887" s="28" t="s">
        <v>2365</v>
      </c>
      <c r="C887" s="28" t="s">
        <v>4117</v>
      </c>
      <c r="D887" s="28" t="s">
        <v>4118</v>
      </c>
      <c r="E887" s="28" t="s">
        <v>2162</v>
      </c>
      <c r="F887" s="27">
        <v>477480</v>
      </c>
      <c r="G887" s="27">
        <v>25</v>
      </c>
    </row>
    <row r="888" spans="1:7" ht="14.5">
      <c r="A888" s="27">
        <f t="shared" si="3"/>
        <v>986</v>
      </c>
      <c r="B888" s="28" t="s">
        <v>2560</v>
      </c>
      <c r="C888" s="28" t="s">
        <v>3117</v>
      </c>
      <c r="D888" s="28" t="s">
        <v>4119</v>
      </c>
      <c r="E888" s="28" t="s">
        <v>2162</v>
      </c>
      <c r="F888" s="27">
        <v>844630</v>
      </c>
      <c r="G888" s="27">
        <v>33</v>
      </c>
    </row>
    <row r="889" spans="1:7" ht="14.5">
      <c r="A889" s="27">
        <f t="shared" si="3"/>
        <v>987</v>
      </c>
      <c r="B889" s="28" t="s">
        <v>4120</v>
      </c>
      <c r="C889" s="28" t="s">
        <v>4121</v>
      </c>
      <c r="D889" s="28" t="s">
        <v>4122</v>
      </c>
      <c r="E889" s="28" t="s">
        <v>2195</v>
      </c>
      <c r="F889" s="27">
        <v>472699</v>
      </c>
      <c r="G889" s="27">
        <v>23</v>
      </c>
    </row>
    <row r="890" spans="1:7" ht="14.5">
      <c r="A890" s="27">
        <f t="shared" si="3"/>
        <v>988</v>
      </c>
      <c r="B890" s="28" t="s">
        <v>4123</v>
      </c>
      <c r="C890" s="28" t="s">
        <v>4124</v>
      </c>
      <c r="D890" s="28" t="s">
        <v>4125</v>
      </c>
      <c r="E890" s="28" t="s">
        <v>2158</v>
      </c>
      <c r="F890" s="27">
        <v>838498</v>
      </c>
      <c r="G890" s="27">
        <v>35</v>
      </c>
    </row>
    <row r="891" spans="1:7" ht="14.5">
      <c r="A891" s="27">
        <f t="shared" si="3"/>
        <v>989</v>
      </c>
      <c r="B891" s="28" t="s">
        <v>3305</v>
      </c>
      <c r="C891" s="28" t="s">
        <v>2791</v>
      </c>
      <c r="D891" s="28" t="s">
        <v>4126</v>
      </c>
      <c r="E891" s="28" t="s">
        <v>2195</v>
      </c>
      <c r="F891" s="27">
        <v>432058</v>
      </c>
      <c r="G891" s="27">
        <v>23</v>
      </c>
    </row>
    <row r="892" spans="1:7" ht="14.5">
      <c r="A892" s="27">
        <f t="shared" si="3"/>
        <v>990</v>
      </c>
      <c r="B892" s="28" t="s">
        <v>4127</v>
      </c>
      <c r="C892" s="28" t="s">
        <v>2714</v>
      </c>
      <c r="D892" s="28" t="s">
        <v>4128</v>
      </c>
      <c r="E892" s="28" t="s">
        <v>2158</v>
      </c>
      <c r="F892" s="27">
        <v>1491194</v>
      </c>
      <c r="G892" s="27">
        <v>37</v>
      </c>
    </row>
    <row r="893" spans="1:7" ht="14.5">
      <c r="A893" s="27">
        <f t="shared" si="3"/>
        <v>991</v>
      </c>
      <c r="B893" s="28" t="s">
        <v>3179</v>
      </c>
      <c r="C893" s="28" t="s">
        <v>4129</v>
      </c>
      <c r="D893" s="28" t="s">
        <v>4130</v>
      </c>
      <c r="E893" s="28" t="s">
        <v>2178</v>
      </c>
      <c r="F893" s="27">
        <v>106430</v>
      </c>
      <c r="G893" s="27">
        <v>53</v>
      </c>
    </row>
    <row r="894" spans="1:7" ht="14.5">
      <c r="A894" s="27">
        <f t="shared" si="3"/>
        <v>992</v>
      </c>
      <c r="B894" s="28" t="s">
        <v>3293</v>
      </c>
      <c r="C894" s="28" t="s">
        <v>3438</v>
      </c>
      <c r="D894" s="28" t="s">
        <v>4131</v>
      </c>
      <c r="E894" s="28" t="s">
        <v>2162</v>
      </c>
      <c r="F894" s="27">
        <v>885720</v>
      </c>
      <c r="G894" s="27">
        <v>30</v>
      </c>
    </row>
    <row r="895" spans="1:7" ht="14.5">
      <c r="A895" s="27">
        <f t="shared" si="3"/>
        <v>993</v>
      </c>
      <c r="B895" s="28" t="s">
        <v>2737</v>
      </c>
      <c r="C895" s="28" t="s">
        <v>2892</v>
      </c>
      <c r="D895" s="28" t="s">
        <v>4132</v>
      </c>
      <c r="E895" s="28" t="s">
        <v>2158</v>
      </c>
      <c r="F895" s="27">
        <v>1407675</v>
      </c>
      <c r="G895" s="27">
        <v>42</v>
      </c>
    </row>
    <row r="896" spans="1:7" ht="14.5">
      <c r="A896" s="27">
        <f t="shared" si="3"/>
        <v>994</v>
      </c>
      <c r="B896" s="28" t="s">
        <v>2410</v>
      </c>
      <c r="C896" s="28" t="s">
        <v>2717</v>
      </c>
      <c r="D896" s="28" t="s">
        <v>4133</v>
      </c>
      <c r="E896" s="28" t="s">
        <v>2185</v>
      </c>
      <c r="F896" s="27">
        <v>477195</v>
      </c>
      <c r="G896" s="27">
        <v>44</v>
      </c>
    </row>
    <row r="897" spans="1:7" ht="14.5">
      <c r="A897" s="27">
        <f t="shared" si="3"/>
        <v>995</v>
      </c>
      <c r="B897" s="28" t="s">
        <v>3068</v>
      </c>
      <c r="C897" s="28" t="s">
        <v>4124</v>
      </c>
      <c r="D897" s="28" t="s">
        <v>4134</v>
      </c>
      <c r="E897" s="28" t="s">
        <v>2162</v>
      </c>
      <c r="F897" s="27">
        <v>972405</v>
      </c>
      <c r="G897" s="27">
        <v>27</v>
      </c>
    </row>
    <row r="898" spans="1:7" ht="14.5">
      <c r="A898" s="27">
        <f t="shared" si="3"/>
        <v>996</v>
      </c>
      <c r="B898" s="28" t="s">
        <v>3906</v>
      </c>
      <c r="C898" s="28" t="s">
        <v>2223</v>
      </c>
      <c r="D898" s="28" t="s">
        <v>4135</v>
      </c>
      <c r="E898" s="28" t="s">
        <v>2158</v>
      </c>
      <c r="F898" s="27">
        <v>651206</v>
      </c>
      <c r="G898" s="27">
        <v>31</v>
      </c>
    </row>
    <row r="899" spans="1:7" ht="14.5">
      <c r="A899" s="27">
        <f t="shared" si="3"/>
        <v>997</v>
      </c>
      <c r="B899" s="28" t="s">
        <v>2891</v>
      </c>
      <c r="C899" s="28" t="s">
        <v>2240</v>
      </c>
      <c r="D899" s="28" t="s">
        <v>4136</v>
      </c>
      <c r="E899" s="28" t="s">
        <v>2162</v>
      </c>
      <c r="F899" s="27">
        <v>431648</v>
      </c>
      <c r="G899" s="27">
        <v>32</v>
      </c>
    </row>
    <row r="900" spans="1:7" ht="14.5">
      <c r="A900" s="27">
        <f t="shared" si="3"/>
        <v>998</v>
      </c>
      <c r="B900" s="28" t="s">
        <v>2663</v>
      </c>
      <c r="C900" s="28" t="s">
        <v>3021</v>
      </c>
      <c r="D900" s="28" t="s">
        <v>4137</v>
      </c>
      <c r="E900" s="28" t="s">
        <v>2158</v>
      </c>
      <c r="F900" s="27">
        <v>633536</v>
      </c>
      <c r="G900" s="27">
        <v>53</v>
      </c>
    </row>
    <row r="901" spans="1:7" ht="14.5">
      <c r="A901" s="27">
        <f t="shared" si="3"/>
        <v>999</v>
      </c>
      <c r="B901" s="28" t="s">
        <v>4138</v>
      </c>
      <c r="C901" s="28" t="s">
        <v>2371</v>
      </c>
      <c r="D901" s="28" t="s">
        <v>4139</v>
      </c>
      <c r="E901" s="28" t="s">
        <v>2178</v>
      </c>
      <c r="F901" s="27">
        <v>1414444</v>
      </c>
      <c r="G901" s="27">
        <v>19</v>
      </c>
    </row>
    <row r="902" spans="1:7" ht="14.5">
      <c r="A902" s="27">
        <f t="shared" si="3"/>
        <v>1000</v>
      </c>
      <c r="B902" s="28" t="s">
        <v>4140</v>
      </c>
      <c r="C902" s="28" t="s">
        <v>4141</v>
      </c>
      <c r="D902" s="28" t="s">
        <v>4142</v>
      </c>
      <c r="E902" s="28" t="s">
        <v>2178</v>
      </c>
      <c r="F902" s="27">
        <v>773924</v>
      </c>
      <c r="G902" s="27">
        <v>56</v>
      </c>
    </row>
    <row r="903" spans="1:7" ht="14.5">
      <c r="A903" s="27">
        <f t="shared" si="3"/>
        <v>1001</v>
      </c>
      <c r="B903" s="28" t="s">
        <v>2704</v>
      </c>
      <c r="C903" s="28" t="s">
        <v>3467</v>
      </c>
      <c r="D903" s="28" t="s">
        <v>4143</v>
      </c>
      <c r="E903" s="28" t="s">
        <v>2162</v>
      </c>
      <c r="F903" s="27">
        <v>1306479</v>
      </c>
      <c r="G903" s="27">
        <v>34</v>
      </c>
    </row>
    <row r="904" spans="1:7" ht="14.5">
      <c r="A904" s="27">
        <f t="shared" si="3"/>
        <v>1002</v>
      </c>
      <c r="B904" s="28" t="s">
        <v>2782</v>
      </c>
      <c r="C904" s="28" t="s">
        <v>2516</v>
      </c>
      <c r="D904" s="28" t="s">
        <v>4144</v>
      </c>
      <c r="E904" s="28" t="s">
        <v>2178</v>
      </c>
      <c r="F904" s="27">
        <v>490285</v>
      </c>
      <c r="G904" s="27">
        <v>27</v>
      </c>
    </row>
    <row r="905" spans="1:7" ht="14.5">
      <c r="A905" s="27">
        <f t="shared" si="3"/>
        <v>1003</v>
      </c>
      <c r="B905" s="28" t="s">
        <v>2948</v>
      </c>
      <c r="C905" s="28" t="s">
        <v>2826</v>
      </c>
      <c r="D905" s="28" t="s">
        <v>4145</v>
      </c>
      <c r="E905" s="28" t="s">
        <v>2158</v>
      </c>
      <c r="F905" s="27">
        <v>763537</v>
      </c>
      <c r="G905" s="27">
        <v>36</v>
      </c>
    </row>
    <row r="906" spans="1:7" ht="14.5">
      <c r="A906" s="27">
        <f t="shared" si="3"/>
        <v>1004</v>
      </c>
      <c r="B906" s="28" t="s">
        <v>2222</v>
      </c>
      <c r="C906" s="28" t="s">
        <v>2755</v>
      </c>
      <c r="D906" s="28" t="s">
        <v>4146</v>
      </c>
      <c r="E906" s="28" t="s">
        <v>2158</v>
      </c>
      <c r="F906" s="27">
        <v>200836</v>
      </c>
      <c r="G906" s="27">
        <v>43</v>
      </c>
    </row>
    <row r="907" spans="1:7" ht="14.5">
      <c r="A907" s="27">
        <f t="shared" si="3"/>
        <v>1005</v>
      </c>
      <c r="B907" s="28" t="s">
        <v>2376</v>
      </c>
      <c r="C907" s="28" t="s">
        <v>4147</v>
      </c>
      <c r="D907" s="28" t="s">
        <v>4148</v>
      </c>
      <c r="E907" s="28" t="s">
        <v>2178</v>
      </c>
      <c r="F907" s="27">
        <v>965352</v>
      </c>
      <c r="G907" s="27">
        <v>55</v>
      </c>
    </row>
    <row r="908" spans="1:7" ht="14.5">
      <c r="A908" s="27">
        <f t="shared" si="3"/>
        <v>1006</v>
      </c>
      <c r="B908" s="28" t="s">
        <v>2422</v>
      </c>
      <c r="C908" s="28" t="s">
        <v>3508</v>
      </c>
      <c r="D908" s="28" t="s">
        <v>4149</v>
      </c>
      <c r="E908" s="28" t="s">
        <v>2158</v>
      </c>
      <c r="F908" s="27">
        <v>916101</v>
      </c>
      <c r="G908" s="27">
        <v>56</v>
      </c>
    </row>
    <row r="909" spans="1:7" ht="14.5">
      <c r="A909" s="27">
        <f t="shared" si="3"/>
        <v>1007</v>
      </c>
      <c r="B909" s="28" t="s">
        <v>2510</v>
      </c>
      <c r="C909" s="28" t="s">
        <v>3288</v>
      </c>
      <c r="D909" s="28" t="s">
        <v>4150</v>
      </c>
      <c r="E909" s="28" t="s">
        <v>2162</v>
      </c>
      <c r="F909" s="27">
        <v>546277</v>
      </c>
      <c r="G909" s="27">
        <v>42</v>
      </c>
    </row>
    <row r="910" spans="1:7" ht="14.5">
      <c r="A910" s="27">
        <f t="shared" si="3"/>
        <v>1008</v>
      </c>
      <c r="B910" s="28" t="s">
        <v>2596</v>
      </c>
      <c r="C910" s="28" t="s">
        <v>3625</v>
      </c>
      <c r="D910" s="28" t="s">
        <v>4151</v>
      </c>
      <c r="E910" s="28" t="s">
        <v>2178</v>
      </c>
      <c r="F910" s="27">
        <v>739245</v>
      </c>
      <c r="G910" s="27">
        <v>39</v>
      </c>
    </row>
    <row r="911" spans="1:7" ht="14.5">
      <c r="A911" s="27">
        <f t="shared" si="3"/>
        <v>1009</v>
      </c>
      <c r="B911" s="28" t="s">
        <v>4152</v>
      </c>
      <c r="C911" s="28" t="s">
        <v>3648</v>
      </c>
      <c r="D911" s="28" t="s">
        <v>4153</v>
      </c>
      <c r="E911" s="28" t="s">
        <v>2162</v>
      </c>
      <c r="F911" s="27">
        <v>722449</v>
      </c>
      <c r="G911" s="27">
        <v>27</v>
      </c>
    </row>
    <row r="912" spans="1:7" ht="14.5">
      <c r="A912" s="27">
        <f t="shared" si="3"/>
        <v>1010</v>
      </c>
      <c r="B912" s="28" t="s">
        <v>2368</v>
      </c>
      <c r="C912" s="28" t="s">
        <v>4154</v>
      </c>
      <c r="D912" s="28" t="s">
        <v>4155</v>
      </c>
      <c r="E912" s="28" t="s">
        <v>2162</v>
      </c>
      <c r="F912" s="27">
        <v>593259</v>
      </c>
      <c r="G912" s="27">
        <v>55</v>
      </c>
    </row>
    <row r="913" spans="1:7" ht="14.5">
      <c r="A913" s="27">
        <f t="shared" si="3"/>
        <v>1011</v>
      </c>
      <c r="B913" s="28" t="s">
        <v>4156</v>
      </c>
      <c r="C913" s="28" t="s">
        <v>4157</v>
      </c>
      <c r="D913" s="28" t="s">
        <v>4158</v>
      </c>
      <c r="E913" s="28" t="s">
        <v>2185</v>
      </c>
      <c r="F913" s="27">
        <v>267217</v>
      </c>
      <c r="G913" s="27">
        <v>40</v>
      </c>
    </row>
    <row r="914" spans="1:7" ht="14.5">
      <c r="A914" s="27">
        <f t="shared" si="3"/>
        <v>1012</v>
      </c>
      <c r="B914" s="28" t="s">
        <v>4159</v>
      </c>
      <c r="C914" s="28" t="s">
        <v>3177</v>
      </c>
      <c r="D914" s="28" t="s">
        <v>4160</v>
      </c>
      <c r="E914" s="28" t="s">
        <v>2162</v>
      </c>
      <c r="F914" s="27">
        <v>1356215</v>
      </c>
      <c r="G914" s="27">
        <v>32</v>
      </c>
    </row>
    <row r="915" spans="1:7" ht="14.5">
      <c r="A915" s="27">
        <f t="shared" si="3"/>
        <v>1013</v>
      </c>
      <c r="B915" s="28" t="s">
        <v>2828</v>
      </c>
      <c r="C915" s="28" t="s">
        <v>3815</v>
      </c>
      <c r="D915" s="28" t="s">
        <v>4161</v>
      </c>
      <c r="E915" s="28" t="s">
        <v>2158</v>
      </c>
      <c r="F915" s="27">
        <v>976635</v>
      </c>
      <c r="G915" s="27">
        <v>48</v>
      </c>
    </row>
    <row r="916" spans="1:7" ht="14.5">
      <c r="A916" s="27">
        <f t="shared" si="3"/>
        <v>1014</v>
      </c>
      <c r="B916" s="28" t="s">
        <v>4162</v>
      </c>
      <c r="C916" s="28" t="s">
        <v>3291</v>
      </c>
      <c r="D916" s="28" t="s">
        <v>4163</v>
      </c>
      <c r="E916" s="28" t="s">
        <v>2162</v>
      </c>
      <c r="F916" s="27">
        <v>503252</v>
      </c>
      <c r="G916" s="27">
        <v>36</v>
      </c>
    </row>
    <row r="917" spans="1:7" ht="14.5">
      <c r="A917" s="27">
        <f t="shared" si="3"/>
        <v>1015</v>
      </c>
      <c r="B917" s="28" t="s">
        <v>2950</v>
      </c>
      <c r="C917" s="28" t="s">
        <v>4049</v>
      </c>
      <c r="D917" s="28" t="s">
        <v>4164</v>
      </c>
      <c r="E917" s="28" t="s">
        <v>2158</v>
      </c>
      <c r="F917" s="27">
        <v>1407273</v>
      </c>
      <c r="G917" s="27">
        <v>48</v>
      </c>
    </row>
    <row r="918" spans="1:7" ht="14.5">
      <c r="A918" s="27">
        <f t="shared" si="3"/>
        <v>1016</v>
      </c>
      <c r="B918" s="28" t="s">
        <v>3540</v>
      </c>
      <c r="C918" s="28" t="s">
        <v>3499</v>
      </c>
      <c r="D918" s="28" t="s">
        <v>4165</v>
      </c>
      <c r="E918" s="28" t="s">
        <v>2178</v>
      </c>
      <c r="F918" s="27">
        <v>1320306</v>
      </c>
      <c r="G918" s="27">
        <v>53</v>
      </c>
    </row>
    <row r="919" spans="1:7" ht="14.5">
      <c r="A919" s="27">
        <f t="shared" si="3"/>
        <v>1017</v>
      </c>
      <c r="B919" s="28" t="s">
        <v>4166</v>
      </c>
      <c r="C919" s="28" t="s">
        <v>3724</v>
      </c>
      <c r="D919" s="28" t="s">
        <v>4167</v>
      </c>
      <c r="E919" s="28" t="s">
        <v>2158</v>
      </c>
      <c r="F919" s="27">
        <v>1019075</v>
      </c>
      <c r="G919" s="27">
        <v>29</v>
      </c>
    </row>
    <row r="920" spans="1:7" ht="14.5">
      <c r="A920" s="27">
        <f t="shared" si="3"/>
        <v>1018</v>
      </c>
      <c r="B920" s="28" t="s">
        <v>2822</v>
      </c>
      <c r="C920" s="28" t="s">
        <v>4168</v>
      </c>
      <c r="D920" s="28" t="s">
        <v>4169</v>
      </c>
      <c r="E920" s="28" t="s">
        <v>2158</v>
      </c>
      <c r="F920" s="27">
        <v>648058</v>
      </c>
      <c r="G920" s="27">
        <v>55</v>
      </c>
    </row>
    <row r="921" spans="1:7" ht="14.5">
      <c r="A921" s="27">
        <f t="shared" si="3"/>
        <v>1019</v>
      </c>
      <c r="B921" s="28" t="s">
        <v>2891</v>
      </c>
      <c r="C921" s="28" t="s">
        <v>4007</v>
      </c>
      <c r="D921" s="28" t="s">
        <v>4170</v>
      </c>
      <c r="E921" s="28" t="s">
        <v>2178</v>
      </c>
      <c r="F921" s="27">
        <v>155841</v>
      </c>
      <c r="G921" s="27">
        <v>49</v>
      </c>
    </row>
    <row r="922" spans="1:7" ht="14.5">
      <c r="A922" s="27">
        <f t="shared" si="3"/>
        <v>1020</v>
      </c>
      <c r="B922" s="28" t="s">
        <v>2776</v>
      </c>
      <c r="C922" s="28" t="s">
        <v>4171</v>
      </c>
      <c r="D922" s="28" t="s">
        <v>4172</v>
      </c>
      <c r="E922" s="28" t="s">
        <v>2158</v>
      </c>
      <c r="F922" s="27">
        <v>874563</v>
      </c>
      <c r="G922" s="27">
        <v>30</v>
      </c>
    </row>
    <row r="923" spans="1:7" ht="14.5">
      <c r="A923" s="27">
        <f t="shared" si="3"/>
        <v>1021</v>
      </c>
      <c r="B923" s="28" t="s">
        <v>2834</v>
      </c>
      <c r="C923" s="28" t="s">
        <v>3038</v>
      </c>
      <c r="D923" s="28" t="s">
        <v>4173</v>
      </c>
      <c r="E923" s="28" t="s">
        <v>2195</v>
      </c>
      <c r="F923" s="27">
        <v>894880</v>
      </c>
      <c r="G923" s="27">
        <v>38</v>
      </c>
    </row>
    <row r="924" spans="1:7" ht="14.5">
      <c r="A924" s="27">
        <f t="shared" si="3"/>
        <v>1022</v>
      </c>
      <c r="B924" s="28" t="s">
        <v>3572</v>
      </c>
      <c r="C924" s="28" t="s">
        <v>2900</v>
      </c>
      <c r="D924" s="28" t="s">
        <v>4174</v>
      </c>
      <c r="E924" s="28" t="s">
        <v>2185</v>
      </c>
      <c r="F924" s="27">
        <v>1112365</v>
      </c>
      <c r="G924" s="27">
        <v>52</v>
      </c>
    </row>
    <row r="925" spans="1:7" ht="14.5">
      <c r="A925" s="27">
        <f t="shared" si="3"/>
        <v>1023</v>
      </c>
      <c r="B925" s="28" t="s">
        <v>3419</v>
      </c>
      <c r="C925" s="28" t="s">
        <v>2200</v>
      </c>
      <c r="D925" s="28" t="s">
        <v>4175</v>
      </c>
      <c r="E925" s="28" t="s">
        <v>2158</v>
      </c>
      <c r="F925" s="27">
        <v>968274</v>
      </c>
      <c r="G925" s="27">
        <v>37</v>
      </c>
    </row>
    <row r="926" spans="1:7" ht="14.5">
      <c r="A926" s="27">
        <f t="shared" si="3"/>
        <v>1024</v>
      </c>
      <c r="B926" s="28" t="s">
        <v>4176</v>
      </c>
      <c r="C926" s="28" t="s">
        <v>3973</v>
      </c>
      <c r="D926" s="28" t="s">
        <v>4177</v>
      </c>
      <c r="E926" s="28" t="s">
        <v>2178</v>
      </c>
      <c r="F926" s="27">
        <v>303944</v>
      </c>
      <c r="G926" s="27">
        <v>48</v>
      </c>
    </row>
    <row r="927" spans="1:7" ht="14.5">
      <c r="A927" s="27">
        <f t="shared" si="3"/>
        <v>1025</v>
      </c>
      <c r="B927" s="28" t="s">
        <v>2613</v>
      </c>
      <c r="C927" s="28" t="s">
        <v>3845</v>
      </c>
      <c r="D927" s="28" t="s">
        <v>4178</v>
      </c>
      <c r="E927" s="28" t="s">
        <v>2195</v>
      </c>
      <c r="F927" s="27">
        <v>1004478</v>
      </c>
      <c r="G927" s="27">
        <v>53</v>
      </c>
    </row>
    <row r="928" spans="1:7" ht="14.5">
      <c r="A928" s="27">
        <f t="shared" si="3"/>
        <v>1026</v>
      </c>
      <c r="B928" s="28" t="s">
        <v>4179</v>
      </c>
      <c r="C928" s="28" t="s">
        <v>4180</v>
      </c>
      <c r="D928" s="28" t="s">
        <v>4181</v>
      </c>
      <c r="E928" s="28" t="s">
        <v>2158</v>
      </c>
      <c r="F928" s="27">
        <v>1249652</v>
      </c>
      <c r="G928" s="27">
        <v>20</v>
      </c>
    </row>
    <row r="929" spans="1:7" ht="14.5">
      <c r="A929" s="27">
        <f t="shared" si="3"/>
        <v>1027</v>
      </c>
      <c r="B929" s="28" t="s">
        <v>3407</v>
      </c>
      <c r="C929" s="28" t="s">
        <v>3269</v>
      </c>
      <c r="D929" s="28" t="s">
        <v>4182</v>
      </c>
      <c r="E929" s="28" t="s">
        <v>2158</v>
      </c>
      <c r="F929" s="27">
        <v>1336945</v>
      </c>
      <c r="G929" s="27">
        <v>44</v>
      </c>
    </row>
    <row r="930" spans="1:7" ht="14.5">
      <c r="A930" s="27">
        <f t="shared" si="3"/>
        <v>1028</v>
      </c>
      <c r="B930" s="28" t="s">
        <v>4183</v>
      </c>
      <c r="C930" s="28" t="s">
        <v>4184</v>
      </c>
      <c r="D930" s="28" t="s">
        <v>4185</v>
      </c>
      <c r="E930" s="28" t="s">
        <v>2185</v>
      </c>
      <c r="F930" s="27">
        <v>147362</v>
      </c>
      <c r="G930" s="27">
        <v>26</v>
      </c>
    </row>
    <row r="931" spans="1:7" ht="14.5">
      <c r="A931" s="27">
        <f t="shared" si="3"/>
        <v>1029</v>
      </c>
      <c r="B931" s="28" t="s">
        <v>2541</v>
      </c>
      <c r="C931" s="28" t="s">
        <v>3347</v>
      </c>
      <c r="D931" s="28" t="s">
        <v>4186</v>
      </c>
      <c r="E931" s="28" t="s">
        <v>2158</v>
      </c>
      <c r="F931" s="27">
        <v>453904</v>
      </c>
      <c r="G931" s="29"/>
    </row>
    <row r="932" spans="1:7" ht="14.5">
      <c r="A932" s="27">
        <f t="shared" si="3"/>
        <v>1030</v>
      </c>
      <c r="B932" s="28" t="s">
        <v>2237</v>
      </c>
      <c r="C932" s="28" t="s">
        <v>4154</v>
      </c>
      <c r="D932" s="28" t="s">
        <v>4187</v>
      </c>
      <c r="E932" s="28" t="s">
        <v>2195</v>
      </c>
      <c r="F932" s="27">
        <v>585826</v>
      </c>
      <c r="G932" s="27">
        <v>54</v>
      </c>
    </row>
    <row r="933" spans="1:7" ht="14.5">
      <c r="A933" s="27">
        <f t="shared" si="3"/>
        <v>1031</v>
      </c>
      <c r="B933" s="28" t="s">
        <v>2731</v>
      </c>
      <c r="C933" s="28" t="s">
        <v>4188</v>
      </c>
      <c r="D933" s="28" t="s">
        <v>4189</v>
      </c>
      <c r="E933" s="28" t="s">
        <v>2195</v>
      </c>
      <c r="F933" s="27">
        <v>468750</v>
      </c>
      <c r="G933" s="27">
        <v>41</v>
      </c>
    </row>
    <row r="934" spans="1:7" ht="14.5">
      <c r="A934" s="27">
        <f t="shared" si="3"/>
        <v>1032</v>
      </c>
      <c r="B934" s="28" t="s">
        <v>3164</v>
      </c>
      <c r="C934" s="28" t="s">
        <v>3527</v>
      </c>
      <c r="D934" s="28" t="s">
        <v>4190</v>
      </c>
      <c r="E934" s="28" t="s">
        <v>2195</v>
      </c>
      <c r="F934" s="27">
        <v>457616</v>
      </c>
      <c r="G934" s="27">
        <v>29</v>
      </c>
    </row>
    <row r="935" spans="1:7" ht="14.5">
      <c r="A935" s="27">
        <f t="shared" si="3"/>
        <v>1033</v>
      </c>
      <c r="B935" s="28" t="s">
        <v>3522</v>
      </c>
      <c r="C935" s="28" t="s">
        <v>2183</v>
      </c>
      <c r="D935" s="28" t="s">
        <v>4191</v>
      </c>
      <c r="E935" s="28" t="s">
        <v>2195</v>
      </c>
      <c r="F935" s="27">
        <v>680914</v>
      </c>
      <c r="G935" s="27">
        <v>52</v>
      </c>
    </row>
    <row r="936" spans="1:7" ht="14.5">
      <c r="A936" s="27">
        <f t="shared" si="3"/>
        <v>1034</v>
      </c>
      <c r="B936" s="28" t="s">
        <v>2535</v>
      </c>
      <c r="C936" s="28" t="s">
        <v>4117</v>
      </c>
      <c r="D936" s="28" t="s">
        <v>4192</v>
      </c>
      <c r="E936" s="28" t="s">
        <v>2185</v>
      </c>
      <c r="F936" s="27">
        <v>1019913</v>
      </c>
      <c r="G936" s="27">
        <v>39</v>
      </c>
    </row>
    <row r="937" spans="1:7" ht="14.5">
      <c r="A937" s="27">
        <f t="shared" si="3"/>
        <v>1035</v>
      </c>
      <c r="B937" s="28" t="s">
        <v>3814</v>
      </c>
      <c r="C937" s="29"/>
      <c r="D937" s="28" t="s">
        <v>4193</v>
      </c>
      <c r="E937" s="29"/>
      <c r="F937" s="27">
        <v>440895</v>
      </c>
      <c r="G937" s="27">
        <v>58</v>
      </c>
    </row>
    <row r="938" spans="1:7" ht="14.5">
      <c r="A938" s="27">
        <f t="shared" si="3"/>
        <v>1036</v>
      </c>
      <c r="B938" s="28" t="s">
        <v>2244</v>
      </c>
      <c r="C938" s="28" t="s">
        <v>3375</v>
      </c>
      <c r="D938" s="28" t="s">
        <v>4194</v>
      </c>
      <c r="E938" s="28" t="s">
        <v>2162</v>
      </c>
      <c r="F938" s="27">
        <v>1105773</v>
      </c>
      <c r="G938" s="27">
        <v>32</v>
      </c>
    </row>
    <row r="939" spans="1:7" ht="14.5">
      <c r="A939" s="27">
        <f t="shared" si="3"/>
        <v>1037</v>
      </c>
      <c r="B939" s="28" t="s">
        <v>4195</v>
      </c>
      <c r="C939" s="28" t="s">
        <v>3134</v>
      </c>
      <c r="D939" s="28" t="s">
        <v>4196</v>
      </c>
      <c r="E939" s="28" t="s">
        <v>2185</v>
      </c>
      <c r="F939" s="27">
        <v>1494379</v>
      </c>
      <c r="G939" s="27">
        <v>25</v>
      </c>
    </row>
    <row r="940" spans="1:7" ht="14.5">
      <c r="A940" s="27">
        <f t="shared" si="3"/>
        <v>1038</v>
      </c>
      <c r="B940" s="28" t="s">
        <v>4197</v>
      </c>
      <c r="C940" s="28" t="s">
        <v>2575</v>
      </c>
      <c r="D940" s="28" t="s">
        <v>4198</v>
      </c>
      <c r="E940" s="28" t="s">
        <v>2158</v>
      </c>
      <c r="F940" s="27">
        <v>1134491</v>
      </c>
      <c r="G940" s="27">
        <v>52</v>
      </c>
    </row>
    <row r="941" spans="1:7" ht="14.5">
      <c r="A941" s="27">
        <f t="shared" si="3"/>
        <v>1039</v>
      </c>
      <c r="B941" s="28" t="s">
        <v>4199</v>
      </c>
      <c r="C941" s="28" t="s">
        <v>4200</v>
      </c>
      <c r="D941" s="28" t="s">
        <v>4201</v>
      </c>
      <c r="E941" s="29"/>
      <c r="F941" s="27">
        <v>814360</v>
      </c>
      <c r="G941" s="27">
        <v>20</v>
      </c>
    </row>
    <row r="942" spans="1:7" ht="14.5">
      <c r="A942" s="27">
        <f t="shared" si="3"/>
        <v>1040</v>
      </c>
      <c r="B942" s="28" t="s">
        <v>4202</v>
      </c>
      <c r="C942" s="28" t="s">
        <v>3706</v>
      </c>
      <c r="D942" s="28" t="s">
        <v>4203</v>
      </c>
      <c r="E942" s="28" t="s">
        <v>2178</v>
      </c>
      <c r="F942" s="27">
        <v>1084783</v>
      </c>
      <c r="G942" s="27">
        <v>58</v>
      </c>
    </row>
    <row r="943" spans="1:7" ht="14.5">
      <c r="A943" s="27">
        <f t="shared" si="3"/>
        <v>1041</v>
      </c>
      <c r="B943" s="28" t="s">
        <v>3773</v>
      </c>
      <c r="C943" s="28" t="s">
        <v>3195</v>
      </c>
      <c r="D943" s="28" t="s">
        <v>4204</v>
      </c>
      <c r="E943" s="28" t="s">
        <v>2178</v>
      </c>
      <c r="F943" s="27">
        <v>941823</v>
      </c>
      <c r="G943" s="27">
        <v>58</v>
      </c>
    </row>
    <row r="944" spans="1:7" ht="14.5">
      <c r="A944" s="27">
        <f t="shared" si="3"/>
        <v>1042</v>
      </c>
      <c r="B944" s="28" t="s">
        <v>4205</v>
      </c>
      <c r="C944" s="28" t="s">
        <v>3199</v>
      </c>
      <c r="D944" s="28" t="s">
        <v>4206</v>
      </c>
      <c r="E944" s="28" t="s">
        <v>2178</v>
      </c>
      <c r="F944" s="27">
        <v>1352997</v>
      </c>
      <c r="G944" s="27">
        <v>47</v>
      </c>
    </row>
    <row r="945" spans="1:7" ht="14.5">
      <c r="A945" s="27">
        <f t="shared" si="3"/>
        <v>1043</v>
      </c>
      <c r="B945" s="28" t="s">
        <v>3012</v>
      </c>
      <c r="C945" s="28" t="s">
        <v>4207</v>
      </c>
      <c r="D945" s="28" t="s">
        <v>4208</v>
      </c>
      <c r="E945" s="28" t="s">
        <v>2162</v>
      </c>
      <c r="F945" s="27">
        <v>263962</v>
      </c>
      <c r="G945" s="27">
        <v>31</v>
      </c>
    </row>
    <row r="946" spans="1:7" ht="14.5">
      <c r="A946" s="27">
        <f t="shared" si="3"/>
        <v>1044</v>
      </c>
      <c r="B946" s="28" t="s">
        <v>4209</v>
      </c>
      <c r="C946" s="28" t="s">
        <v>4210</v>
      </c>
      <c r="D946" s="28" t="s">
        <v>4211</v>
      </c>
      <c r="E946" s="28" t="s">
        <v>2162</v>
      </c>
      <c r="F946" s="27">
        <v>687370</v>
      </c>
      <c r="G946" s="27">
        <v>34</v>
      </c>
    </row>
    <row r="947" spans="1:7" ht="14.5">
      <c r="A947" s="27">
        <f t="shared" si="3"/>
        <v>1045</v>
      </c>
      <c r="B947" s="28" t="s">
        <v>3503</v>
      </c>
      <c r="C947" s="28" t="s">
        <v>2440</v>
      </c>
      <c r="D947" s="28" t="s">
        <v>4212</v>
      </c>
      <c r="E947" s="28" t="s">
        <v>2178</v>
      </c>
      <c r="F947" s="27">
        <v>261032</v>
      </c>
      <c r="G947" s="27">
        <v>46</v>
      </c>
    </row>
    <row r="948" spans="1:7" ht="14.5">
      <c r="A948" s="27">
        <f t="shared" si="3"/>
        <v>1046</v>
      </c>
      <c r="B948" s="28" t="s">
        <v>3387</v>
      </c>
      <c r="C948" s="28" t="s">
        <v>4213</v>
      </c>
      <c r="D948" s="28" t="s">
        <v>4214</v>
      </c>
      <c r="E948" s="28" t="s">
        <v>2185</v>
      </c>
      <c r="F948" s="27">
        <v>1127027</v>
      </c>
      <c r="G948" s="27">
        <v>56</v>
      </c>
    </row>
    <row r="949" spans="1:7" ht="14.5">
      <c r="A949" s="27">
        <f t="shared" si="3"/>
        <v>1047</v>
      </c>
      <c r="B949" s="28" t="s">
        <v>2515</v>
      </c>
      <c r="C949" s="28" t="s">
        <v>4215</v>
      </c>
      <c r="D949" s="28" t="s">
        <v>4216</v>
      </c>
      <c r="E949" s="28" t="s">
        <v>2195</v>
      </c>
      <c r="F949" s="27">
        <v>1178544</v>
      </c>
      <c r="G949" s="27">
        <v>24</v>
      </c>
    </row>
    <row r="950" spans="1:7" ht="14.5">
      <c r="A950" s="27">
        <f t="shared" si="3"/>
        <v>1048</v>
      </c>
      <c r="B950" s="28" t="s">
        <v>3207</v>
      </c>
      <c r="C950" s="28" t="s">
        <v>2938</v>
      </c>
      <c r="D950" s="28" t="s">
        <v>4217</v>
      </c>
      <c r="E950" s="28" t="s">
        <v>2158</v>
      </c>
      <c r="F950" s="27">
        <v>1156028</v>
      </c>
      <c r="G950" s="27">
        <v>26</v>
      </c>
    </row>
    <row r="951" spans="1:7" ht="14.5">
      <c r="A951" s="27">
        <f t="shared" si="3"/>
        <v>1049</v>
      </c>
      <c r="B951" s="28" t="s">
        <v>4218</v>
      </c>
      <c r="C951" s="28" t="s">
        <v>2451</v>
      </c>
      <c r="D951" s="28" t="s">
        <v>4219</v>
      </c>
      <c r="E951" s="28" t="s">
        <v>2195</v>
      </c>
      <c r="F951" s="27">
        <v>1162652</v>
      </c>
      <c r="G951" s="27">
        <v>21</v>
      </c>
    </row>
    <row r="952" spans="1:7" ht="14.5">
      <c r="A952" s="27">
        <f t="shared" si="3"/>
        <v>1050</v>
      </c>
      <c r="B952" s="28" t="s">
        <v>3674</v>
      </c>
      <c r="C952" s="28" t="s">
        <v>4207</v>
      </c>
      <c r="D952" s="28" t="s">
        <v>4220</v>
      </c>
      <c r="E952" s="28" t="s">
        <v>2158</v>
      </c>
      <c r="F952" s="27">
        <v>591491</v>
      </c>
      <c r="G952" s="27">
        <v>40</v>
      </c>
    </row>
    <row r="953" spans="1:7" ht="14.5">
      <c r="A953" s="27">
        <f t="shared" si="3"/>
        <v>1051</v>
      </c>
      <c r="B953" s="28" t="s">
        <v>3326</v>
      </c>
      <c r="C953" s="28" t="s">
        <v>3639</v>
      </c>
      <c r="D953" s="28" t="s">
        <v>4221</v>
      </c>
      <c r="E953" s="28" t="s">
        <v>2158</v>
      </c>
      <c r="F953" s="27">
        <v>327806</v>
      </c>
      <c r="G953" s="27">
        <v>51</v>
      </c>
    </row>
    <row r="954" spans="1:7" ht="14.5">
      <c r="A954" s="27">
        <f t="shared" si="3"/>
        <v>1052</v>
      </c>
      <c r="B954" s="28" t="s">
        <v>4222</v>
      </c>
      <c r="C954" s="28" t="s">
        <v>2417</v>
      </c>
      <c r="D954" s="28" t="s">
        <v>4223</v>
      </c>
      <c r="E954" s="28" t="s">
        <v>2178</v>
      </c>
      <c r="F954" s="27">
        <v>1241817</v>
      </c>
      <c r="G954" s="27">
        <v>49</v>
      </c>
    </row>
    <row r="955" spans="1:7" ht="14.5">
      <c r="A955" s="27">
        <f t="shared" si="3"/>
        <v>1053</v>
      </c>
      <c r="B955" s="28" t="s">
        <v>2175</v>
      </c>
      <c r="C955" s="28" t="s">
        <v>3724</v>
      </c>
      <c r="D955" s="28" t="s">
        <v>4224</v>
      </c>
      <c r="E955" s="28" t="s">
        <v>2158</v>
      </c>
      <c r="F955" s="27">
        <v>1177428</v>
      </c>
      <c r="G955" s="27">
        <v>44</v>
      </c>
    </row>
    <row r="956" spans="1:7" ht="14.5">
      <c r="A956" s="27">
        <f t="shared" si="3"/>
        <v>1054</v>
      </c>
      <c r="B956" s="28" t="s">
        <v>3992</v>
      </c>
      <c r="C956" s="28" t="s">
        <v>4225</v>
      </c>
      <c r="D956" s="28" t="s">
        <v>4226</v>
      </c>
      <c r="E956" s="28" t="s">
        <v>2158</v>
      </c>
      <c r="F956" s="27">
        <v>570283</v>
      </c>
      <c r="G956" s="27">
        <v>25</v>
      </c>
    </row>
    <row r="957" spans="1:7" ht="14.5">
      <c r="A957" s="27">
        <f t="shared" si="3"/>
        <v>1055</v>
      </c>
      <c r="B957" s="28" t="s">
        <v>4218</v>
      </c>
      <c r="C957" s="28" t="s">
        <v>2652</v>
      </c>
      <c r="D957" s="28" t="s">
        <v>4227</v>
      </c>
      <c r="E957" s="28" t="s">
        <v>2162</v>
      </c>
      <c r="F957" s="27">
        <v>1044539</v>
      </c>
      <c r="G957" s="27">
        <v>59</v>
      </c>
    </row>
    <row r="958" spans="1:7" ht="14.5">
      <c r="A958" s="27">
        <f t="shared" si="3"/>
        <v>1056</v>
      </c>
      <c r="B958" s="28" t="s">
        <v>2208</v>
      </c>
      <c r="C958" s="28" t="s">
        <v>4228</v>
      </c>
      <c r="D958" s="28" t="s">
        <v>4229</v>
      </c>
      <c r="E958" s="28" t="s">
        <v>2178</v>
      </c>
      <c r="F958" s="27">
        <v>384417</v>
      </c>
      <c r="G958" s="27">
        <v>31</v>
      </c>
    </row>
    <row r="959" spans="1:7" ht="14.5">
      <c r="A959" s="27">
        <f t="shared" si="3"/>
        <v>1057</v>
      </c>
      <c r="B959" s="28" t="s">
        <v>4230</v>
      </c>
      <c r="C959" s="28" t="s">
        <v>4231</v>
      </c>
      <c r="D959" s="28" t="s">
        <v>4232</v>
      </c>
      <c r="E959" s="28" t="s">
        <v>2162</v>
      </c>
      <c r="F959" s="27">
        <v>108389</v>
      </c>
      <c r="G959" s="27">
        <v>27</v>
      </c>
    </row>
    <row r="960" spans="1:7" ht="14.5">
      <c r="A960" s="27">
        <f t="shared" si="3"/>
        <v>1058</v>
      </c>
      <c r="B960" s="28" t="s">
        <v>4179</v>
      </c>
      <c r="C960" s="28" t="s">
        <v>2458</v>
      </c>
      <c r="D960" s="28" t="s">
        <v>4233</v>
      </c>
      <c r="E960" s="28" t="s">
        <v>2185</v>
      </c>
      <c r="F960" s="27">
        <v>568557</v>
      </c>
      <c r="G960" s="27">
        <v>34</v>
      </c>
    </row>
    <row r="961" spans="1:7" ht="14.5">
      <c r="A961" s="27">
        <f t="shared" si="3"/>
        <v>1059</v>
      </c>
      <c r="B961" s="28" t="s">
        <v>3481</v>
      </c>
      <c r="C961" s="28" t="s">
        <v>4234</v>
      </c>
      <c r="D961" s="28" t="s">
        <v>4235</v>
      </c>
      <c r="E961" s="28" t="s">
        <v>2158</v>
      </c>
      <c r="F961" s="27">
        <v>918720</v>
      </c>
      <c r="G961" s="27">
        <v>19</v>
      </c>
    </row>
    <row r="962" spans="1:7" ht="14.5">
      <c r="A962" s="27">
        <f t="shared" si="3"/>
        <v>1060</v>
      </c>
      <c r="B962" s="28" t="s">
        <v>2685</v>
      </c>
      <c r="C962" s="28" t="s">
        <v>4236</v>
      </c>
      <c r="D962" s="28" t="s">
        <v>4237</v>
      </c>
      <c r="E962" s="28" t="s">
        <v>2195</v>
      </c>
      <c r="F962" s="27">
        <v>1091200</v>
      </c>
      <c r="G962" s="27">
        <v>50</v>
      </c>
    </row>
    <row r="963" spans="1:7" ht="14.5">
      <c r="A963" s="27">
        <f t="shared" si="3"/>
        <v>1061</v>
      </c>
      <c r="B963" s="28" t="s">
        <v>2731</v>
      </c>
      <c r="C963" s="28" t="s">
        <v>2802</v>
      </c>
      <c r="D963" s="28" t="s">
        <v>4238</v>
      </c>
      <c r="E963" s="28" t="s">
        <v>2178</v>
      </c>
      <c r="F963" s="27">
        <v>1073209</v>
      </c>
      <c r="G963" s="27">
        <v>50</v>
      </c>
    </row>
    <row r="964" spans="1:7" ht="14.5">
      <c r="A964" s="27">
        <f t="shared" si="3"/>
        <v>1062</v>
      </c>
      <c r="B964" s="28" t="s">
        <v>4239</v>
      </c>
      <c r="C964" s="28" t="s">
        <v>2526</v>
      </c>
      <c r="D964" s="28" t="s">
        <v>4240</v>
      </c>
      <c r="E964" s="28" t="s">
        <v>2158</v>
      </c>
      <c r="F964" s="27">
        <v>362339</v>
      </c>
      <c r="G964" s="27">
        <v>28</v>
      </c>
    </row>
    <row r="965" spans="1:7" ht="14.5">
      <c r="A965" s="27">
        <f t="shared" si="3"/>
        <v>1063</v>
      </c>
      <c r="B965" s="28" t="s">
        <v>3998</v>
      </c>
      <c r="C965" s="28" t="s">
        <v>4241</v>
      </c>
      <c r="D965" s="28" t="s">
        <v>4242</v>
      </c>
      <c r="E965" s="28" t="s">
        <v>2162</v>
      </c>
      <c r="F965" s="27">
        <v>999370</v>
      </c>
      <c r="G965" s="29"/>
    </row>
    <row r="966" spans="1:7" ht="14.5">
      <c r="A966" s="27">
        <f t="shared" si="3"/>
        <v>1064</v>
      </c>
      <c r="B966" s="28" t="s">
        <v>3424</v>
      </c>
      <c r="C966" s="28" t="s">
        <v>4243</v>
      </c>
      <c r="D966" s="28" t="s">
        <v>4244</v>
      </c>
      <c r="E966" s="28" t="s">
        <v>2178</v>
      </c>
      <c r="F966" s="27">
        <v>283713</v>
      </c>
      <c r="G966" s="27">
        <v>45</v>
      </c>
    </row>
    <row r="967" spans="1:7" ht="14.5">
      <c r="A967" s="27">
        <f t="shared" si="3"/>
        <v>1065</v>
      </c>
      <c r="B967" s="28" t="s">
        <v>2574</v>
      </c>
      <c r="C967" s="28" t="s">
        <v>3579</v>
      </c>
      <c r="D967" s="28" t="s">
        <v>4245</v>
      </c>
      <c r="E967" s="28" t="s">
        <v>2162</v>
      </c>
      <c r="F967" s="27">
        <v>1418775</v>
      </c>
      <c r="G967" s="27">
        <v>40</v>
      </c>
    </row>
    <row r="968" spans="1:7" ht="14.5">
      <c r="A968" s="27">
        <f t="shared" si="3"/>
        <v>1066</v>
      </c>
      <c r="B968" s="28" t="s">
        <v>4246</v>
      </c>
      <c r="C968" s="28" t="s">
        <v>4247</v>
      </c>
      <c r="D968" s="28" t="s">
        <v>4248</v>
      </c>
      <c r="E968" s="28" t="s">
        <v>2158</v>
      </c>
      <c r="F968" s="27">
        <v>1080991</v>
      </c>
      <c r="G968" s="27">
        <v>57</v>
      </c>
    </row>
    <row r="969" spans="1:7" ht="14.5">
      <c r="A969" s="27">
        <f t="shared" si="3"/>
        <v>1067</v>
      </c>
      <c r="B969" s="28" t="s">
        <v>2632</v>
      </c>
      <c r="C969" s="28" t="s">
        <v>2545</v>
      </c>
      <c r="D969" s="28" t="s">
        <v>4249</v>
      </c>
      <c r="E969" s="28" t="s">
        <v>2185</v>
      </c>
      <c r="F969" s="27">
        <v>789349</v>
      </c>
      <c r="G969" s="27">
        <v>33</v>
      </c>
    </row>
    <row r="970" spans="1:7" ht="14.5">
      <c r="A970" s="27">
        <f t="shared" si="3"/>
        <v>1068</v>
      </c>
      <c r="B970" s="28" t="s">
        <v>2630</v>
      </c>
      <c r="C970" s="28" t="s">
        <v>2452</v>
      </c>
      <c r="D970" s="28" t="s">
        <v>4250</v>
      </c>
      <c r="E970" s="28" t="s">
        <v>2185</v>
      </c>
      <c r="F970" s="27">
        <v>859403</v>
      </c>
      <c r="G970" s="27">
        <v>56</v>
      </c>
    </row>
    <row r="971" spans="1:7" ht="14.5">
      <c r="A971" s="27">
        <f t="shared" si="3"/>
        <v>1069</v>
      </c>
      <c r="B971" s="28" t="s">
        <v>3334</v>
      </c>
      <c r="C971" s="28" t="s">
        <v>3398</v>
      </c>
      <c r="D971" s="28" t="s">
        <v>4251</v>
      </c>
      <c r="E971" s="28" t="s">
        <v>2195</v>
      </c>
      <c r="F971" s="27">
        <v>1311784</v>
      </c>
      <c r="G971" s="27">
        <v>50</v>
      </c>
    </row>
    <row r="972" spans="1:7" ht="14.5">
      <c r="A972" s="27">
        <f t="shared" si="3"/>
        <v>1070</v>
      </c>
      <c r="B972" s="28" t="s">
        <v>4252</v>
      </c>
      <c r="C972" s="28" t="s">
        <v>4253</v>
      </c>
      <c r="D972" s="28" t="s">
        <v>4254</v>
      </c>
      <c r="E972" s="28" t="s">
        <v>2162</v>
      </c>
      <c r="F972" s="27">
        <v>1044611</v>
      </c>
      <c r="G972" s="27">
        <v>34</v>
      </c>
    </row>
    <row r="973" spans="1:7" ht="14.5">
      <c r="A973" s="27">
        <f t="shared" si="3"/>
        <v>1071</v>
      </c>
      <c r="B973" s="28" t="s">
        <v>2563</v>
      </c>
      <c r="C973" s="28" t="s">
        <v>3259</v>
      </c>
      <c r="D973" s="28" t="s">
        <v>4255</v>
      </c>
      <c r="E973" s="28" t="s">
        <v>2185</v>
      </c>
      <c r="F973" s="27">
        <v>855086</v>
      </c>
      <c r="G973" s="27">
        <v>39</v>
      </c>
    </row>
    <row r="974" spans="1:7" ht="14.5">
      <c r="A974" s="27">
        <f t="shared" si="3"/>
        <v>1072</v>
      </c>
      <c r="B974" s="28" t="s">
        <v>3410</v>
      </c>
      <c r="C974" s="28" t="s">
        <v>4256</v>
      </c>
      <c r="D974" s="28" t="s">
        <v>4257</v>
      </c>
      <c r="E974" s="28" t="s">
        <v>2158</v>
      </c>
      <c r="F974" s="27">
        <v>504266</v>
      </c>
      <c r="G974" s="27">
        <v>35</v>
      </c>
    </row>
    <row r="975" spans="1:7" ht="14.5">
      <c r="A975" s="27">
        <f t="shared" si="3"/>
        <v>1073</v>
      </c>
      <c r="B975" s="28" t="s">
        <v>3644</v>
      </c>
      <c r="C975" s="28" t="s">
        <v>3373</v>
      </c>
      <c r="D975" s="28" t="s">
        <v>4258</v>
      </c>
      <c r="E975" s="28" t="s">
        <v>2185</v>
      </c>
      <c r="F975" s="27">
        <v>902636</v>
      </c>
      <c r="G975" s="27">
        <v>40</v>
      </c>
    </row>
    <row r="976" spans="1:7" ht="14.5">
      <c r="A976" s="27">
        <f t="shared" si="3"/>
        <v>1074</v>
      </c>
      <c r="B976" s="28" t="s">
        <v>2592</v>
      </c>
      <c r="C976" s="28" t="s">
        <v>3834</v>
      </c>
      <c r="D976" s="28" t="s">
        <v>4259</v>
      </c>
      <c r="E976" s="28" t="s">
        <v>2195</v>
      </c>
      <c r="F976" s="27">
        <v>1247511</v>
      </c>
      <c r="G976" s="27">
        <v>54</v>
      </c>
    </row>
    <row r="977" spans="1:7" ht="14.5">
      <c r="A977" s="27">
        <f t="shared" si="3"/>
        <v>1075</v>
      </c>
      <c r="B977" s="28" t="s">
        <v>4260</v>
      </c>
      <c r="C977" s="28" t="s">
        <v>3078</v>
      </c>
      <c r="D977" s="28" t="s">
        <v>4261</v>
      </c>
      <c r="E977" s="28" t="s">
        <v>2178</v>
      </c>
      <c r="F977" s="27">
        <v>465749</v>
      </c>
      <c r="G977" s="27">
        <v>51</v>
      </c>
    </row>
    <row r="978" spans="1:7" ht="14.5">
      <c r="A978" s="27">
        <f t="shared" si="3"/>
        <v>1076</v>
      </c>
      <c r="B978" s="28" t="s">
        <v>4262</v>
      </c>
      <c r="C978" s="28" t="s">
        <v>3199</v>
      </c>
      <c r="D978" s="28" t="s">
        <v>4263</v>
      </c>
      <c r="E978" s="28" t="s">
        <v>2162</v>
      </c>
      <c r="F978" s="27">
        <v>1474451</v>
      </c>
      <c r="G978" s="27">
        <v>43</v>
      </c>
    </row>
    <row r="979" spans="1:7" ht="14.5">
      <c r="A979" s="27">
        <f t="shared" si="3"/>
        <v>1077</v>
      </c>
      <c r="B979" s="28" t="s">
        <v>2734</v>
      </c>
      <c r="C979" s="28" t="s">
        <v>4264</v>
      </c>
      <c r="D979" s="28" t="s">
        <v>4265</v>
      </c>
      <c r="E979" s="28" t="s">
        <v>2195</v>
      </c>
      <c r="F979" s="27">
        <v>770890</v>
      </c>
      <c r="G979" s="27">
        <v>40</v>
      </c>
    </row>
    <row r="980" spans="1:7" ht="14.5">
      <c r="A980" s="27">
        <f t="shared" si="3"/>
        <v>1078</v>
      </c>
      <c r="B980" s="28" t="s">
        <v>4266</v>
      </c>
      <c r="C980" s="28" t="s">
        <v>2408</v>
      </c>
      <c r="D980" s="28" t="s">
        <v>4267</v>
      </c>
      <c r="E980" s="28" t="s">
        <v>2195</v>
      </c>
      <c r="F980" s="27">
        <v>210654</v>
      </c>
      <c r="G980" s="27">
        <v>31</v>
      </c>
    </row>
    <row r="981" spans="1:7" ht="14.5">
      <c r="A981" s="27">
        <f t="shared" si="3"/>
        <v>1079</v>
      </c>
      <c r="B981" s="28" t="s">
        <v>4268</v>
      </c>
      <c r="C981" s="28" t="s">
        <v>4000</v>
      </c>
      <c r="D981" s="28" t="s">
        <v>4269</v>
      </c>
      <c r="E981" s="28" t="s">
        <v>2195</v>
      </c>
      <c r="F981" s="27">
        <v>406012</v>
      </c>
      <c r="G981" s="27">
        <v>32</v>
      </c>
    </row>
    <row r="982" spans="1:7" ht="14.5">
      <c r="A982" s="27">
        <f t="shared" si="3"/>
        <v>1080</v>
      </c>
      <c r="B982" s="28" t="s">
        <v>4270</v>
      </c>
      <c r="C982" s="28" t="s">
        <v>4271</v>
      </c>
      <c r="D982" s="28" t="s">
        <v>4272</v>
      </c>
      <c r="E982" s="28" t="s">
        <v>2178</v>
      </c>
      <c r="F982" s="27">
        <v>174857</v>
      </c>
      <c r="G982" s="27">
        <v>50</v>
      </c>
    </row>
    <row r="983" spans="1:7" ht="14.5">
      <c r="A983" s="27">
        <f t="shared" si="3"/>
        <v>1081</v>
      </c>
      <c r="B983" s="28" t="s">
        <v>2842</v>
      </c>
      <c r="C983" s="28" t="s">
        <v>4064</v>
      </c>
      <c r="D983" s="28" t="s">
        <v>4273</v>
      </c>
      <c r="E983" s="28" t="s">
        <v>2162</v>
      </c>
      <c r="F983" s="27">
        <v>538638</v>
      </c>
      <c r="G983" s="27">
        <v>40</v>
      </c>
    </row>
    <row r="984" spans="1:7" ht="14.5">
      <c r="A984" s="27">
        <f t="shared" si="3"/>
        <v>1082</v>
      </c>
      <c r="B984" s="28" t="s">
        <v>3568</v>
      </c>
      <c r="C984" s="28" t="s">
        <v>4274</v>
      </c>
      <c r="D984" s="28" t="s">
        <v>4275</v>
      </c>
      <c r="E984" s="28" t="s">
        <v>2185</v>
      </c>
      <c r="F984" s="29"/>
      <c r="G984" s="27">
        <v>42</v>
      </c>
    </row>
    <row r="985" spans="1:7" ht="14.5">
      <c r="A985" s="27">
        <f t="shared" si="3"/>
        <v>1083</v>
      </c>
      <c r="B985" s="28" t="s">
        <v>2985</v>
      </c>
      <c r="C985" s="28" t="s">
        <v>3058</v>
      </c>
      <c r="D985" s="28" t="s">
        <v>4276</v>
      </c>
      <c r="E985" s="28" t="s">
        <v>2185</v>
      </c>
      <c r="F985" s="29"/>
      <c r="G985" s="27">
        <v>49</v>
      </c>
    </row>
    <row r="986" spans="1:7" ht="14.5">
      <c r="A986" s="27">
        <f t="shared" si="3"/>
        <v>1084</v>
      </c>
      <c r="B986" s="28" t="s">
        <v>3278</v>
      </c>
      <c r="C986" s="28" t="s">
        <v>3925</v>
      </c>
      <c r="D986" s="28" t="s">
        <v>4277</v>
      </c>
      <c r="E986" s="28" t="s">
        <v>2162</v>
      </c>
      <c r="F986" s="29"/>
      <c r="G986" s="27">
        <v>28</v>
      </c>
    </row>
    <row r="987" spans="1:7" ht="14.5">
      <c r="A987" s="27">
        <f t="shared" si="3"/>
        <v>1085</v>
      </c>
      <c r="B987" s="28" t="s">
        <v>4278</v>
      </c>
      <c r="C987" s="28" t="s">
        <v>4279</v>
      </c>
      <c r="D987" s="28" t="s">
        <v>4280</v>
      </c>
      <c r="E987" s="28" t="s">
        <v>2162</v>
      </c>
      <c r="F987" s="29"/>
      <c r="G987" s="27">
        <v>55</v>
      </c>
    </row>
    <row r="988" spans="1:7" ht="14.5">
      <c r="A988" s="27">
        <f t="shared" si="3"/>
        <v>1086</v>
      </c>
      <c r="B988" s="28" t="s">
        <v>2785</v>
      </c>
      <c r="C988" s="28" t="s">
        <v>3822</v>
      </c>
      <c r="D988" s="28" t="s">
        <v>4281</v>
      </c>
      <c r="E988" s="28" t="s">
        <v>2162</v>
      </c>
      <c r="F988" s="29"/>
      <c r="G988" s="27">
        <v>37</v>
      </c>
    </row>
    <row r="989" spans="1:7" ht="14.5">
      <c r="A989" s="27">
        <f t="shared" si="3"/>
        <v>1087</v>
      </c>
      <c r="B989" s="28" t="s">
        <v>3524</v>
      </c>
      <c r="C989" s="28" t="s">
        <v>3148</v>
      </c>
      <c r="D989" s="28" t="s">
        <v>4282</v>
      </c>
      <c r="E989" s="28" t="s">
        <v>2195</v>
      </c>
      <c r="F989" s="29"/>
      <c r="G989" s="27">
        <v>54</v>
      </c>
    </row>
    <row r="990" spans="1:7" ht="14.5">
      <c r="A990" s="27">
        <f t="shared" si="3"/>
        <v>1088</v>
      </c>
      <c r="B990" s="28" t="s">
        <v>4283</v>
      </c>
      <c r="C990" s="28" t="s">
        <v>4284</v>
      </c>
      <c r="D990" s="28" t="s">
        <v>4285</v>
      </c>
      <c r="E990" s="28" t="s">
        <v>2158</v>
      </c>
      <c r="F990" s="29"/>
      <c r="G990" s="27">
        <v>21</v>
      </c>
    </row>
    <row r="991" spans="1:7" ht="14.5">
      <c r="A991" s="27">
        <f t="shared" si="3"/>
        <v>1089</v>
      </c>
      <c r="B991" s="28" t="s">
        <v>4152</v>
      </c>
      <c r="C991" s="28" t="s">
        <v>4286</v>
      </c>
      <c r="D991" s="28" t="s">
        <v>4287</v>
      </c>
      <c r="E991" s="28" t="s">
        <v>2178</v>
      </c>
      <c r="F991" s="29"/>
      <c r="G991" s="27">
        <v>59</v>
      </c>
    </row>
    <row r="992" spans="1:7" ht="14.5">
      <c r="A992" s="27">
        <f t="shared" si="3"/>
        <v>1090</v>
      </c>
      <c r="B992" s="28" t="s">
        <v>4288</v>
      </c>
      <c r="C992" s="28" t="s">
        <v>4289</v>
      </c>
      <c r="D992" s="28" t="s">
        <v>4290</v>
      </c>
      <c r="E992" s="28" t="s">
        <v>2162</v>
      </c>
      <c r="F992" s="29"/>
      <c r="G992" s="27">
        <v>52</v>
      </c>
    </row>
    <row r="993" spans="1:7" ht="14.5">
      <c r="A993" s="27">
        <f t="shared" si="3"/>
        <v>1091</v>
      </c>
      <c r="B993" s="28" t="s">
        <v>3320</v>
      </c>
      <c r="C993" s="28" t="s">
        <v>2394</v>
      </c>
      <c r="D993" s="28" t="s">
        <v>4291</v>
      </c>
      <c r="E993" s="28" t="s">
        <v>2185</v>
      </c>
      <c r="F993" s="29"/>
      <c r="G993" s="27">
        <v>55</v>
      </c>
    </row>
    <row r="994" spans="1:7" ht="14.5">
      <c r="A994" s="27">
        <f t="shared" si="3"/>
        <v>1092</v>
      </c>
      <c r="B994" s="28" t="s">
        <v>4292</v>
      </c>
      <c r="C994" s="28" t="s">
        <v>4293</v>
      </c>
      <c r="D994" s="28" t="s">
        <v>4294</v>
      </c>
      <c r="E994" s="28" t="s">
        <v>2195</v>
      </c>
      <c r="F994" s="29"/>
      <c r="G994" s="27">
        <v>47</v>
      </c>
    </row>
    <row r="995" spans="1:7" ht="14.5">
      <c r="A995" s="27">
        <f t="shared" si="3"/>
        <v>1093</v>
      </c>
      <c r="B995" s="28" t="s">
        <v>2748</v>
      </c>
      <c r="C995" s="28" t="s">
        <v>4295</v>
      </c>
      <c r="D995" s="28" t="s">
        <v>4296</v>
      </c>
      <c r="E995" s="28" t="s">
        <v>2158</v>
      </c>
      <c r="F995" s="29"/>
      <c r="G995" s="27">
        <v>49</v>
      </c>
    </row>
    <row r="996" spans="1:7" ht="14.5">
      <c r="A996" s="27">
        <f t="shared" si="3"/>
        <v>1094</v>
      </c>
      <c r="B996" s="28" t="s">
        <v>4297</v>
      </c>
      <c r="C996" s="28" t="s">
        <v>3400</v>
      </c>
      <c r="D996" s="28" t="s">
        <v>4298</v>
      </c>
      <c r="E996" s="28" t="s">
        <v>2162</v>
      </c>
      <c r="F996" s="29"/>
      <c r="G996" s="27">
        <v>28</v>
      </c>
    </row>
    <row r="997" spans="1:7" ht="14.5">
      <c r="A997" s="27">
        <f t="shared" si="3"/>
        <v>1095</v>
      </c>
      <c r="B997" s="28" t="s">
        <v>3603</v>
      </c>
      <c r="C997" s="28" t="s">
        <v>2548</v>
      </c>
      <c r="D997" s="28" t="s">
        <v>4299</v>
      </c>
      <c r="E997" s="28" t="s">
        <v>2158</v>
      </c>
      <c r="F997" s="29"/>
      <c r="G997" s="27">
        <v>25</v>
      </c>
    </row>
    <row r="998" spans="1:7" ht="14.5">
      <c r="A998" s="27">
        <f t="shared" si="3"/>
        <v>1096</v>
      </c>
      <c r="B998" s="28" t="s">
        <v>3957</v>
      </c>
      <c r="C998" s="28" t="s">
        <v>2312</v>
      </c>
      <c r="D998" s="28" t="s">
        <v>4300</v>
      </c>
      <c r="E998" s="28" t="s">
        <v>2162</v>
      </c>
      <c r="F998" s="29"/>
      <c r="G998" s="27">
        <v>42</v>
      </c>
    </row>
    <row r="999" spans="1:7" ht="14.5">
      <c r="A999" s="27">
        <f t="shared" si="3"/>
        <v>1097</v>
      </c>
      <c r="B999" s="28" t="s">
        <v>3531</v>
      </c>
      <c r="C999" s="28" t="s">
        <v>3097</v>
      </c>
      <c r="D999" s="28" t="s">
        <v>4301</v>
      </c>
      <c r="E999" s="28" t="s">
        <v>2162</v>
      </c>
      <c r="F999" s="29"/>
      <c r="G999" s="27">
        <v>52</v>
      </c>
    </row>
    <row r="1000" spans="1:7" ht="14.5">
      <c r="A1000" s="27">
        <f t="shared" si="3"/>
        <v>1098</v>
      </c>
      <c r="B1000" s="28" t="s">
        <v>2598</v>
      </c>
      <c r="C1000" s="28" t="s">
        <v>4147</v>
      </c>
      <c r="D1000" s="28" t="s">
        <v>4302</v>
      </c>
      <c r="E1000" s="28" t="s">
        <v>2185</v>
      </c>
      <c r="F1000" s="29"/>
      <c r="G1000" s="27">
        <v>25</v>
      </c>
    </row>
    <row r="1001" spans="1:7" ht="14.5">
      <c r="A1001" s="27">
        <f t="shared" si="3"/>
        <v>1099</v>
      </c>
      <c r="B1001" s="28" t="s">
        <v>4266</v>
      </c>
      <c r="C1001" s="28" t="s">
        <v>4303</v>
      </c>
      <c r="D1001" s="28" t="s">
        <v>4304</v>
      </c>
      <c r="E1001" s="28" t="s">
        <v>2195</v>
      </c>
      <c r="F1001" s="29"/>
      <c r="G1001" s="27">
        <v>28</v>
      </c>
    </row>
    <row r="1002" spans="1:7" ht="14.5">
      <c r="A1002" s="27">
        <f t="shared" si="3"/>
        <v>1100</v>
      </c>
      <c r="B1002" s="28" t="s">
        <v>4305</v>
      </c>
      <c r="C1002" s="28" t="s">
        <v>4306</v>
      </c>
      <c r="D1002" s="28" t="s">
        <v>4307</v>
      </c>
      <c r="E1002" s="28" t="s">
        <v>2185</v>
      </c>
      <c r="F1002" s="29"/>
      <c r="G1002" s="27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Z100"/>
  <sheetViews>
    <sheetView tabSelected="1" topLeftCell="A72" zoomScale="71" zoomScaleNormal="71" workbookViewId="0">
      <selection activeCell="N93" sqref="N93"/>
    </sheetView>
  </sheetViews>
  <sheetFormatPr defaultColWidth="12.6328125" defaultRowHeight="15.75" customHeight="1"/>
  <cols>
    <col min="2" max="2" width="16.26953125" customWidth="1"/>
    <col min="5" max="5" width="16.81640625" customWidth="1"/>
    <col min="6" max="6" width="13.7265625" customWidth="1"/>
    <col min="10" max="10" width="15.453125" customWidth="1"/>
  </cols>
  <sheetData>
    <row r="2" spans="2:26" ht="13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2:26" ht="13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2:26" ht="13">
      <c r="B4" s="65" t="s">
        <v>4308</v>
      </c>
      <c r="C4" s="66"/>
      <c r="D4" s="66"/>
      <c r="E4" s="66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2:26" ht="13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2:26" ht="15.75" customHeight="1">
      <c r="B6" s="32" t="s">
        <v>4309</v>
      </c>
      <c r="C6" s="33">
        <v>43466</v>
      </c>
      <c r="D6" s="33">
        <f t="shared" ref="D6:K6" si="0">C6+1</f>
        <v>43467</v>
      </c>
      <c r="E6" s="33">
        <f t="shared" si="0"/>
        <v>43468</v>
      </c>
      <c r="F6" s="33">
        <f t="shared" si="0"/>
        <v>43469</v>
      </c>
      <c r="G6" s="33">
        <f t="shared" si="0"/>
        <v>43470</v>
      </c>
      <c r="H6" s="33">
        <f t="shared" si="0"/>
        <v>43471</v>
      </c>
      <c r="I6" s="33">
        <f t="shared" si="0"/>
        <v>43472</v>
      </c>
      <c r="J6" s="33">
        <f t="shared" si="0"/>
        <v>43473</v>
      </c>
      <c r="K6" s="33">
        <f t="shared" si="0"/>
        <v>43474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2:26" ht="15.75" customHeight="1">
      <c r="B7" s="34" t="s">
        <v>4310</v>
      </c>
      <c r="C7" s="35">
        <v>803642</v>
      </c>
      <c r="D7" s="36">
        <f>C7+C7*0.1</f>
        <v>884006.2</v>
      </c>
      <c r="E7" s="36">
        <f t="shared" ref="E7:K7" si="1">D7+D7*0.1</f>
        <v>972406.82</v>
      </c>
      <c r="F7" s="36">
        <f t="shared" si="1"/>
        <v>1069647.5019999999</v>
      </c>
      <c r="G7" s="36">
        <f t="shared" si="1"/>
        <v>1176612.2521999998</v>
      </c>
      <c r="H7" s="36">
        <f t="shared" si="1"/>
        <v>1294273.4774199997</v>
      </c>
      <c r="I7" s="36">
        <f t="shared" si="1"/>
        <v>1423700.8251619996</v>
      </c>
      <c r="J7" s="36">
        <f t="shared" si="1"/>
        <v>1566070.9076781995</v>
      </c>
      <c r="K7" s="36">
        <f t="shared" si="1"/>
        <v>1722677.9984460194</v>
      </c>
      <c r="L7" s="36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2:26" ht="15.75" customHeight="1">
      <c r="B8" s="34" t="s">
        <v>4311</v>
      </c>
      <c r="C8" s="35">
        <v>744739</v>
      </c>
      <c r="D8" s="36">
        <f>C8+C8*0.1</f>
        <v>819212.9</v>
      </c>
      <c r="E8" s="36">
        <f t="shared" ref="E8:K10" si="2">D8+D8*0.1</f>
        <v>901134.19000000006</v>
      </c>
      <c r="F8" s="36">
        <f t="shared" si="2"/>
        <v>991247.60900000005</v>
      </c>
      <c r="G8" s="36">
        <f t="shared" si="2"/>
        <v>1090372.3699</v>
      </c>
      <c r="H8" s="36">
        <f t="shared" si="2"/>
        <v>1199409.6068899999</v>
      </c>
      <c r="I8" s="36">
        <f t="shared" si="2"/>
        <v>1319350.567579</v>
      </c>
      <c r="J8" s="36">
        <f t="shared" si="2"/>
        <v>1451285.6243369</v>
      </c>
      <c r="K8" s="36">
        <f t="shared" si="2"/>
        <v>1596414.18677059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2:26" ht="15.75" customHeight="1">
      <c r="B9" s="34" t="s">
        <v>4312</v>
      </c>
      <c r="C9" s="35">
        <v>91976</v>
      </c>
      <c r="D9" s="36">
        <f t="shared" ref="D9:D10" si="3">C9+C9*0.1</f>
        <v>101173.6</v>
      </c>
      <c r="E9" s="36">
        <f t="shared" si="2"/>
        <v>111290.96</v>
      </c>
      <c r="F9" s="36">
        <f t="shared" si="2"/>
        <v>122420.05600000001</v>
      </c>
      <c r="G9" s="36">
        <f t="shared" si="2"/>
        <v>134662.06160000002</v>
      </c>
      <c r="H9" s="36">
        <f t="shared" si="2"/>
        <v>148128.26776000002</v>
      </c>
      <c r="I9" s="36">
        <f t="shared" si="2"/>
        <v>162941.09453600002</v>
      </c>
      <c r="J9" s="36">
        <f t="shared" si="2"/>
        <v>179235.20398960001</v>
      </c>
      <c r="K9" s="36">
        <f t="shared" si="2"/>
        <v>197158.72438856002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2:26" ht="15.75" customHeight="1">
      <c r="B10" s="34" t="s">
        <v>4313</v>
      </c>
      <c r="C10" s="35">
        <v>69321</v>
      </c>
      <c r="D10" s="36">
        <f t="shared" si="3"/>
        <v>76253.100000000006</v>
      </c>
      <c r="E10" s="36">
        <f t="shared" si="2"/>
        <v>83878.41</v>
      </c>
      <c r="F10" s="36">
        <f t="shared" si="2"/>
        <v>92266.251000000004</v>
      </c>
      <c r="G10" s="36">
        <f t="shared" si="2"/>
        <v>101492.87610000001</v>
      </c>
      <c r="H10" s="36">
        <f t="shared" si="2"/>
        <v>111642.16371000001</v>
      </c>
      <c r="I10" s="36">
        <f t="shared" si="2"/>
        <v>122806.38008100001</v>
      </c>
      <c r="J10" s="36">
        <f t="shared" si="2"/>
        <v>135087.01808910002</v>
      </c>
      <c r="K10" s="36">
        <f t="shared" si="2"/>
        <v>148595.71989801002</v>
      </c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2:26" ht="15.75" customHeight="1">
      <c r="B11" s="37" t="s">
        <v>4314</v>
      </c>
      <c r="C11" s="38">
        <f>SUM(C7:C10)</f>
        <v>1709678</v>
      </c>
      <c r="D11" s="38">
        <f>SUM(D7:D10)</f>
        <v>1880645.8000000003</v>
      </c>
      <c r="E11" s="38">
        <f t="shared" ref="E11:K11" si="4">SUM(E7:E10)</f>
        <v>2068710.38</v>
      </c>
      <c r="F11" s="38">
        <f t="shared" si="4"/>
        <v>2275581.4180000001</v>
      </c>
      <c r="G11" s="38">
        <f t="shared" si="4"/>
        <v>2503139.5597999999</v>
      </c>
      <c r="H11" s="38">
        <f t="shared" si="4"/>
        <v>2753453.51578</v>
      </c>
      <c r="I11" s="38">
        <f t="shared" si="4"/>
        <v>3028798.8673579991</v>
      </c>
      <c r="J11" s="38">
        <f t="shared" si="4"/>
        <v>3331678.7540937988</v>
      </c>
      <c r="K11" s="38">
        <f t="shared" si="4"/>
        <v>3664846.6295031793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2:26" ht="13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2:26" ht="13">
      <c r="B13" s="65" t="s">
        <v>4453</v>
      </c>
      <c r="C13" s="66"/>
      <c r="D13" s="66"/>
      <c r="E13" s="66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2:26" ht="13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2:26" ht="15.75" customHeight="1">
      <c r="B15" s="32" t="s">
        <v>4309</v>
      </c>
      <c r="C15" s="33">
        <v>43466</v>
      </c>
      <c r="D15" s="33">
        <f t="shared" ref="D15:K15" si="5">C15+1</f>
        <v>43467</v>
      </c>
      <c r="E15" s="33">
        <f t="shared" si="5"/>
        <v>43468</v>
      </c>
      <c r="F15" s="33">
        <f t="shared" si="5"/>
        <v>43469</v>
      </c>
      <c r="G15" s="33">
        <f t="shared" si="5"/>
        <v>43470</v>
      </c>
      <c r="H15" s="33">
        <f t="shared" si="5"/>
        <v>43471</v>
      </c>
      <c r="I15" s="33">
        <f t="shared" si="5"/>
        <v>43472</v>
      </c>
      <c r="J15" s="33">
        <f t="shared" si="5"/>
        <v>43473</v>
      </c>
      <c r="K15" s="33">
        <f t="shared" si="5"/>
        <v>43474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2:26" ht="15.75" customHeight="1">
      <c r="B16" s="34" t="s">
        <v>4310</v>
      </c>
      <c r="C16" s="35">
        <v>803642</v>
      </c>
      <c r="D16" s="36">
        <f>SUM(C16,D7)</f>
        <v>1687648.2</v>
      </c>
      <c r="E16" s="36">
        <f t="shared" ref="E16:K16" si="6">SUM(D16,E7)</f>
        <v>2660055.02</v>
      </c>
      <c r="F16" s="36">
        <f t="shared" si="6"/>
        <v>3729702.5219999999</v>
      </c>
      <c r="G16" s="36">
        <f t="shared" si="6"/>
        <v>4906314.7741999999</v>
      </c>
      <c r="H16" s="36">
        <f t="shared" si="6"/>
        <v>6200588.2516199993</v>
      </c>
      <c r="I16" s="36">
        <f t="shared" si="6"/>
        <v>7624289.0767819993</v>
      </c>
      <c r="J16" s="36">
        <f t="shared" si="6"/>
        <v>9190359.9844601993</v>
      </c>
      <c r="K16" s="36">
        <f t="shared" si="6"/>
        <v>10913037.982906219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2:26" ht="15.75" customHeight="1">
      <c r="B17" s="34" t="s">
        <v>4311</v>
      </c>
      <c r="C17" s="35">
        <v>744739</v>
      </c>
      <c r="D17" s="36">
        <f>SUM(C17,D8)</f>
        <v>1563951.9</v>
      </c>
      <c r="E17" s="36">
        <f t="shared" ref="D17:K19" si="7">SUM(D17,E8)</f>
        <v>2465086.09</v>
      </c>
      <c r="F17" s="36">
        <f t="shared" si="7"/>
        <v>3456333.699</v>
      </c>
      <c r="G17" s="36">
        <f t="shared" si="7"/>
        <v>4546706.0689000003</v>
      </c>
      <c r="H17" s="36">
        <f t="shared" si="7"/>
        <v>5746115.6757900007</v>
      </c>
      <c r="I17" s="36">
        <f t="shared" si="7"/>
        <v>7065466.243369001</v>
      </c>
      <c r="J17" s="36">
        <f t="shared" si="7"/>
        <v>8516751.8677059002</v>
      </c>
      <c r="K17" s="36">
        <f t="shared" si="7"/>
        <v>10113166.05447649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2:26" ht="15.75" customHeight="1">
      <c r="B18" s="34" t="s">
        <v>4312</v>
      </c>
      <c r="C18" s="35">
        <v>91976</v>
      </c>
      <c r="D18" s="36">
        <f t="shared" si="7"/>
        <v>193149.6</v>
      </c>
      <c r="E18" s="36">
        <f t="shared" si="7"/>
        <v>304440.56</v>
      </c>
      <c r="F18" s="36">
        <f t="shared" si="7"/>
        <v>426860.61600000004</v>
      </c>
      <c r="G18" s="36">
        <f t="shared" si="7"/>
        <v>561522.67760000005</v>
      </c>
      <c r="H18" s="36">
        <f t="shared" si="7"/>
        <v>709650.94536000001</v>
      </c>
      <c r="I18" s="36">
        <f t="shared" si="7"/>
        <v>872592.03989600006</v>
      </c>
      <c r="J18" s="36">
        <f t="shared" si="7"/>
        <v>1051827.2438856</v>
      </c>
      <c r="K18" s="36">
        <f t="shared" si="7"/>
        <v>1248985.9682741601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2:26" ht="15.75" customHeight="1">
      <c r="B19" s="34" t="s">
        <v>4313</v>
      </c>
      <c r="C19" s="35">
        <v>69321</v>
      </c>
      <c r="D19" s="36">
        <f t="shared" si="7"/>
        <v>145574.1</v>
      </c>
      <c r="E19" s="36">
        <f t="shared" si="7"/>
        <v>229452.51</v>
      </c>
      <c r="F19" s="36">
        <f t="shared" si="7"/>
        <v>321718.761</v>
      </c>
      <c r="G19" s="36">
        <f t="shared" si="7"/>
        <v>423211.63709999999</v>
      </c>
      <c r="H19" s="36">
        <f t="shared" si="7"/>
        <v>534853.80081000004</v>
      </c>
      <c r="I19" s="36">
        <f t="shared" si="7"/>
        <v>657660.18089100008</v>
      </c>
      <c r="J19" s="36">
        <f t="shared" si="7"/>
        <v>792747.1989801001</v>
      </c>
      <c r="K19" s="36">
        <f t="shared" si="7"/>
        <v>941342.91887811013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2:26" ht="14.5">
      <c r="B20" s="37" t="s">
        <v>4314</v>
      </c>
      <c r="C20" s="38">
        <f t="shared" ref="C20:K20" si="8">SUM(C16:C19)</f>
        <v>1709678</v>
      </c>
      <c r="D20" s="38">
        <f t="shared" si="8"/>
        <v>3590323.8</v>
      </c>
      <c r="E20" s="38">
        <f t="shared" si="8"/>
        <v>5659034.1799999988</v>
      </c>
      <c r="F20" s="38">
        <f t="shared" si="8"/>
        <v>7934615.5980000002</v>
      </c>
      <c r="G20" s="38">
        <f t="shared" si="8"/>
        <v>10437755.1578</v>
      </c>
      <c r="H20" s="38">
        <f t="shared" si="8"/>
        <v>13191208.673579998</v>
      </c>
      <c r="I20" s="38">
        <f t="shared" si="8"/>
        <v>16220007.540938001</v>
      </c>
      <c r="J20" s="38">
        <f t="shared" si="8"/>
        <v>19551686.295031801</v>
      </c>
      <c r="K20" s="38">
        <f t="shared" si="8"/>
        <v>23216532.924534976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2:26" ht="13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2:26" ht="13">
      <c r="B22" s="65" t="s">
        <v>4315</v>
      </c>
      <c r="C22" s="66"/>
      <c r="D22" s="66"/>
      <c r="E22" s="66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2:26" ht="13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2:26" ht="29">
      <c r="B24" s="32" t="s">
        <v>4309</v>
      </c>
      <c r="C24" s="39" t="s">
        <v>4316</v>
      </c>
      <c r="D24" s="39" t="s">
        <v>4317</v>
      </c>
      <c r="E24" s="39" t="s">
        <v>3050</v>
      </c>
      <c r="F24" s="30"/>
      <c r="G24" s="32" t="s">
        <v>4318</v>
      </c>
      <c r="H24" s="40" t="s">
        <v>4319</v>
      </c>
      <c r="I24" s="40" t="s">
        <v>4320</v>
      </c>
      <c r="J24" s="40" t="s">
        <v>4321</v>
      </c>
      <c r="K24" s="40" t="s">
        <v>4322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2:26" ht="14.5">
      <c r="B25" s="34" t="s">
        <v>4310</v>
      </c>
      <c r="C25" s="36">
        <f>AVERAGE(C7:K7)</f>
        <v>1212559.7758784688</v>
      </c>
      <c r="D25" s="36">
        <f>MIN(7:7)</f>
        <v>803642</v>
      </c>
      <c r="E25" s="36">
        <f>MAX(7:7)</f>
        <v>1722677.9984460194</v>
      </c>
      <c r="F25" s="30"/>
      <c r="G25" s="41">
        <v>43466</v>
      </c>
      <c r="H25" s="30">
        <f>SUM(C7:C10)</f>
        <v>1709678</v>
      </c>
      <c r="I25" s="30">
        <f>AVERAGE(C7:C10)</f>
        <v>427419.5</v>
      </c>
      <c r="J25" s="30">
        <f>MAX(C7:C10)</f>
        <v>803642</v>
      </c>
      <c r="K25" s="30">
        <f>MIN(C7:C10)</f>
        <v>69321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2:26" ht="14.5">
      <c r="B26" s="34" t="s">
        <v>4311</v>
      </c>
      <c r="C26" s="36">
        <f>AVERAGE(8:8)</f>
        <v>1123685.1171640544</v>
      </c>
      <c r="D26" s="36">
        <f t="shared" ref="D26:D28" si="9">MIN(8:8)</f>
        <v>744739</v>
      </c>
      <c r="E26" s="36">
        <f t="shared" ref="E26:E28" si="10">MAX(8:8)</f>
        <v>1596414.18677059</v>
      </c>
      <c r="F26" s="30"/>
      <c r="G26" s="41">
        <v>43469</v>
      </c>
      <c r="H26" s="30">
        <f>SUM(F7:F10)</f>
        <v>2275581.4180000001</v>
      </c>
      <c r="I26" s="30">
        <f>AVERAGE(F8:F11)</f>
        <v>870378.83349999995</v>
      </c>
      <c r="J26" s="30">
        <f>MAX(F7:F10)</f>
        <v>1069647.5019999999</v>
      </c>
      <c r="K26" s="30">
        <f t="shared" ref="K26:K28" si="11">MIN(C8:C11)</f>
        <v>69321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2:26" ht="14.5">
      <c r="B27" s="34" t="s">
        <v>4312</v>
      </c>
      <c r="C27" s="36">
        <f t="shared" ref="C27:C28" si="12">AVERAGE(9:9)</f>
        <v>138776.2186971289</v>
      </c>
      <c r="D27" s="36">
        <f t="shared" si="9"/>
        <v>91976</v>
      </c>
      <c r="E27" s="36">
        <f t="shared" si="10"/>
        <v>197158.72438856002</v>
      </c>
      <c r="F27" s="30"/>
      <c r="G27" s="41">
        <v>43472</v>
      </c>
      <c r="H27" s="30">
        <f>SUM(I7:I10)</f>
        <v>3028798.8673579991</v>
      </c>
      <c r="I27" s="30">
        <f>AVERAGE(I9:I12)</f>
        <v>1104848.7806583331</v>
      </c>
      <c r="J27" s="30">
        <f>MAX(C9:C12)</f>
        <v>1709678</v>
      </c>
      <c r="K27" s="30">
        <f t="shared" si="11"/>
        <v>69321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2:26" ht="14.5">
      <c r="B28" s="34" t="s">
        <v>4313</v>
      </c>
      <c r="C28" s="36">
        <f t="shared" si="12"/>
        <v>104593.65765312334</v>
      </c>
      <c r="D28" s="36">
        <f t="shared" si="9"/>
        <v>69321</v>
      </c>
      <c r="E28" s="36">
        <f t="shared" si="10"/>
        <v>148595.71989801002</v>
      </c>
      <c r="F28" s="30"/>
      <c r="G28" s="41">
        <v>43474</v>
      </c>
      <c r="H28" s="30">
        <f>SUM(K7:K10)</f>
        <v>3664846.6295031793</v>
      </c>
      <c r="I28" s="30">
        <f>AVERAGE(K10:K13)</f>
        <v>1906721.1747005947</v>
      </c>
      <c r="J28" s="30">
        <f t="shared" ref="J28" si="13">MAX(C10:C13)</f>
        <v>1709678</v>
      </c>
      <c r="K28" s="30">
        <f t="shared" si="11"/>
        <v>69321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2:26" ht="14.5">
      <c r="B29" s="37" t="s">
        <v>4323</v>
      </c>
      <c r="C29" s="38">
        <f>SUM(C25:C28)</f>
        <v>2579614.7693927754</v>
      </c>
      <c r="D29" s="36">
        <f t="shared" ref="D29" si="14">MIN(C11:K11)</f>
        <v>1709678</v>
      </c>
      <c r="E29" s="36">
        <f>SUM(E25:E28)</f>
        <v>3664846.6295031793</v>
      </c>
      <c r="F29" s="30"/>
      <c r="G29" s="37" t="s">
        <v>4323</v>
      </c>
      <c r="H29" s="30">
        <f>SUM(H25:H28)</f>
        <v>10678904.914861178</v>
      </c>
      <c r="I29" s="38">
        <f>SUM(I25:I28)</f>
        <v>4309368.2888589278</v>
      </c>
      <c r="J29" s="38">
        <f>SUM(J25:J28)</f>
        <v>5292645.5020000003</v>
      </c>
      <c r="K29" s="38">
        <f>SUM(K25:K28)</f>
        <v>277284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2:26" ht="13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2:26" ht="13">
      <c r="B31" s="31" t="s">
        <v>4324</v>
      </c>
      <c r="C31" s="30"/>
      <c r="D31" s="42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2:26" ht="13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2:26" ht="14.5">
      <c r="B33" s="37" t="s">
        <v>4325</v>
      </c>
      <c r="C33" s="43" t="s">
        <v>4326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2:26" ht="14.5">
      <c r="B34" s="34" t="s">
        <v>4327</v>
      </c>
      <c r="C34" s="36">
        <v>1000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2:26" ht="14.5">
      <c r="B35" s="34" t="s">
        <v>4328</v>
      </c>
      <c r="C35" s="36">
        <f>COUNTA('User Filter'!C:C)-COUNTBLANK('User Filter'!C3:C1002)</f>
        <v>955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2:26" ht="14.5">
      <c r="B36" s="34" t="s">
        <v>4329</v>
      </c>
      <c r="C36" s="36">
        <f>COUNT('User Filter'!F:F)</f>
        <v>981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2:26" ht="14.5">
      <c r="B37" s="34" t="s">
        <v>4330</v>
      </c>
      <c r="C37" s="36">
        <f>COUNT('User Filter'!G:G)</f>
        <v>976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2:26" ht="14.5">
      <c r="B38" s="34" t="s">
        <v>4331</v>
      </c>
      <c r="C38" s="36">
        <f>COUNTBLANK('User Filter'!C3:C1002)</f>
        <v>23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2:26" ht="14.5">
      <c r="B39" s="34" t="s">
        <v>4332</v>
      </c>
      <c r="C39" s="36">
        <f>COUNTBLANK('User Filter'!D3:D1002)</f>
        <v>10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2:26" ht="14.5">
      <c r="B40" s="34" t="s">
        <v>4333</v>
      </c>
      <c r="C40" s="36">
        <f>COUNTBLANK('User Filter'!F3:F1002)</f>
        <v>19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2:26" ht="13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2:26" ht="13">
      <c r="B42" s="65" t="s">
        <v>4334</v>
      </c>
      <c r="C42" s="66"/>
      <c r="D42" s="66"/>
      <c r="E42" s="66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2:26" ht="13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2:26" ht="14.5">
      <c r="B44" s="29" t="s">
        <v>4335</v>
      </c>
      <c r="C44" s="29" t="s">
        <v>1</v>
      </c>
      <c r="D44" s="29" t="s">
        <v>4336</v>
      </c>
      <c r="E44" s="27" t="s">
        <v>4337</v>
      </c>
      <c r="F44" s="29" t="s">
        <v>4338</v>
      </c>
      <c r="G44" s="29" t="s">
        <v>4339</v>
      </c>
      <c r="H44" s="44" t="s">
        <v>4340</v>
      </c>
      <c r="I44" s="29" t="s">
        <v>4341</v>
      </c>
      <c r="J44" s="27" t="s">
        <v>4342</v>
      </c>
      <c r="K44" s="29" t="s">
        <v>4343</v>
      </c>
      <c r="L44" s="29" t="s">
        <v>4344</v>
      </c>
      <c r="M44" s="27" t="s">
        <v>4345</v>
      </c>
      <c r="N44" s="29" t="s">
        <v>4346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2:26" ht="14.5">
      <c r="B45" s="45">
        <v>43548</v>
      </c>
      <c r="C45" s="45">
        <v>43548</v>
      </c>
      <c r="D45" s="29" t="s">
        <v>4347</v>
      </c>
      <c r="E45" s="45">
        <v>43606</v>
      </c>
      <c r="F45" s="45">
        <v>43622</v>
      </c>
      <c r="G45" s="29" t="s">
        <v>4348</v>
      </c>
      <c r="H45" s="46">
        <v>42000</v>
      </c>
      <c r="I45" s="46">
        <v>560</v>
      </c>
      <c r="J45" s="46">
        <v>7342</v>
      </c>
      <c r="K45" s="46">
        <v>308364000</v>
      </c>
      <c r="L45" s="46">
        <v>4111520</v>
      </c>
      <c r="M45" s="46">
        <v>0.23730000000000001</v>
      </c>
      <c r="N45" s="46">
        <v>235189222.80000001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2:26" ht="14.5">
      <c r="B46" s="45">
        <v>43572</v>
      </c>
      <c r="C46" s="45">
        <v>43572</v>
      </c>
      <c r="D46" s="29" t="s">
        <v>4349</v>
      </c>
      <c r="E46" s="45">
        <v>43614</v>
      </c>
      <c r="F46" s="45">
        <v>43625</v>
      </c>
      <c r="G46" s="29" t="s">
        <v>4350</v>
      </c>
      <c r="H46" s="46">
        <v>65000</v>
      </c>
      <c r="I46" s="46">
        <v>866.66666666666663</v>
      </c>
      <c r="J46" s="46">
        <v>8210</v>
      </c>
      <c r="K46" s="46">
        <v>533650000</v>
      </c>
      <c r="L46" s="46">
        <v>7115333.333333333</v>
      </c>
      <c r="M46" s="46">
        <v>0.28710000000000002</v>
      </c>
      <c r="N46" s="46">
        <v>380439085</v>
      </c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2:26" ht="14.5">
      <c r="B47" s="45">
        <v>43596</v>
      </c>
      <c r="C47" s="45">
        <v>43596</v>
      </c>
      <c r="D47" s="29" t="s">
        <v>4351</v>
      </c>
      <c r="E47" s="45">
        <v>43608</v>
      </c>
      <c r="F47" s="45">
        <v>43627</v>
      </c>
      <c r="G47" s="29" t="s">
        <v>4352</v>
      </c>
      <c r="H47" s="46">
        <v>4000</v>
      </c>
      <c r="I47" s="46">
        <v>53.333333333333336</v>
      </c>
      <c r="J47" s="46">
        <v>1595</v>
      </c>
      <c r="K47" s="46">
        <v>6380000</v>
      </c>
      <c r="L47" s="46">
        <v>85066.666666666672</v>
      </c>
      <c r="M47" s="46">
        <v>0.21659999999999999</v>
      </c>
      <c r="N47" s="46">
        <v>4998092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2:26" ht="14.5">
      <c r="B48" s="45">
        <v>43620</v>
      </c>
      <c r="C48" s="45">
        <v>43620</v>
      </c>
      <c r="D48" s="29" t="s">
        <v>4353</v>
      </c>
      <c r="E48" s="45">
        <v>43607</v>
      </c>
      <c r="F48" s="45">
        <v>43617</v>
      </c>
      <c r="G48" s="29" t="s">
        <v>4354</v>
      </c>
      <c r="H48" s="46">
        <v>800</v>
      </c>
      <c r="I48" s="46">
        <v>10.666666666666666</v>
      </c>
      <c r="J48" s="46">
        <v>4365</v>
      </c>
      <c r="K48" s="46">
        <v>3492000</v>
      </c>
      <c r="L48" s="46">
        <v>46560</v>
      </c>
      <c r="M48" s="46">
        <v>0.1052</v>
      </c>
      <c r="N48" s="46">
        <v>3124641.6</v>
      </c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2:26" ht="14.5">
      <c r="B49" s="45">
        <v>43644</v>
      </c>
      <c r="C49" s="45">
        <v>43644</v>
      </c>
      <c r="D49" s="29" t="s">
        <v>4355</v>
      </c>
      <c r="E49" s="45">
        <v>43610</v>
      </c>
      <c r="F49" s="45">
        <v>43622</v>
      </c>
      <c r="G49" s="29" t="s">
        <v>4356</v>
      </c>
      <c r="H49" s="46">
        <v>300</v>
      </c>
      <c r="I49" s="46">
        <v>4</v>
      </c>
      <c r="J49" s="46">
        <v>7259</v>
      </c>
      <c r="K49" s="46">
        <v>2177700</v>
      </c>
      <c r="L49" s="46">
        <v>29036</v>
      </c>
      <c r="M49" s="46">
        <v>0.29880000000000001</v>
      </c>
      <c r="N49" s="46">
        <v>1527003.24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2:26" ht="14.5">
      <c r="B50" s="45">
        <v>43668</v>
      </c>
      <c r="C50" s="45">
        <v>43668</v>
      </c>
      <c r="D50" s="29" t="s">
        <v>4357</v>
      </c>
      <c r="E50" s="45">
        <v>43608</v>
      </c>
      <c r="F50" s="45">
        <v>43621</v>
      </c>
      <c r="G50" s="29" t="s">
        <v>4358</v>
      </c>
      <c r="H50" s="46">
        <v>1200</v>
      </c>
      <c r="I50" s="46">
        <v>16</v>
      </c>
      <c r="J50" s="46">
        <v>8013</v>
      </c>
      <c r="K50" s="46">
        <v>9615600</v>
      </c>
      <c r="L50" s="46">
        <v>128208</v>
      </c>
      <c r="M50" s="46">
        <v>0.1089</v>
      </c>
      <c r="N50" s="46">
        <v>8568461.1600000001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2:26" ht="14.5">
      <c r="B51" s="45">
        <v>43692</v>
      </c>
      <c r="C51" s="45">
        <v>43692</v>
      </c>
      <c r="D51" s="29" t="s">
        <v>4359</v>
      </c>
      <c r="E51" s="45">
        <v>43611</v>
      </c>
      <c r="F51" s="45">
        <v>43629</v>
      </c>
      <c r="G51" s="29" t="s">
        <v>4360</v>
      </c>
      <c r="H51" s="46">
        <v>300</v>
      </c>
      <c r="I51" s="46">
        <v>4</v>
      </c>
      <c r="J51" s="46">
        <v>7090</v>
      </c>
      <c r="K51" s="46">
        <v>2127000</v>
      </c>
      <c r="L51" s="46">
        <v>28360</v>
      </c>
      <c r="M51" s="46">
        <v>0.21160000000000001</v>
      </c>
      <c r="N51" s="46">
        <v>1676926.8</v>
      </c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2:26" ht="14.5">
      <c r="B52" s="45">
        <v>43716</v>
      </c>
      <c r="C52" s="45">
        <v>43716</v>
      </c>
      <c r="D52" s="29" t="s">
        <v>4361</v>
      </c>
      <c r="E52" s="45">
        <v>43609</v>
      </c>
      <c r="F52" s="45">
        <v>43629</v>
      </c>
      <c r="G52" s="29" t="s">
        <v>4362</v>
      </c>
      <c r="H52" s="46">
        <v>500</v>
      </c>
      <c r="I52" s="46">
        <v>6.666666666666667</v>
      </c>
      <c r="J52" s="46">
        <v>6407</v>
      </c>
      <c r="K52" s="46">
        <v>3203500</v>
      </c>
      <c r="L52" s="46">
        <v>42713.333333333336</v>
      </c>
      <c r="M52" s="46">
        <v>0.1578</v>
      </c>
      <c r="N52" s="46">
        <v>2697987.7</v>
      </c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2:26" ht="14.5">
      <c r="B53" s="45">
        <v>43740</v>
      </c>
      <c r="C53" s="45">
        <v>43740</v>
      </c>
      <c r="D53" s="29" t="s">
        <v>4363</v>
      </c>
      <c r="E53" s="45">
        <v>43609</v>
      </c>
      <c r="F53" s="45">
        <v>43621</v>
      </c>
      <c r="G53" s="29" t="s">
        <v>4364</v>
      </c>
      <c r="H53" s="46">
        <v>600</v>
      </c>
      <c r="I53" s="46">
        <v>8</v>
      </c>
      <c r="J53" s="46">
        <v>4184</v>
      </c>
      <c r="K53" s="46">
        <v>2510400</v>
      </c>
      <c r="L53" s="46">
        <v>33472</v>
      </c>
      <c r="M53" s="46">
        <v>0.1052</v>
      </c>
      <c r="N53" s="46">
        <v>2246305.92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2:26" ht="13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2:26" ht="13">
      <c r="B55" s="65" t="s">
        <v>4365</v>
      </c>
      <c r="C55" s="66"/>
      <c r="D55" s="66"/>
      <c r="E55" s="66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2:26" ht="13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2:26" ht="14.5">
      <c r="B57" s="62" t="s">
        <v>4366</v>
      </c>
      <c r="C57" s="63"/>
      <c r="D57" s="63"/>
      <c r="E57" s="63"/>
      <c r="F57" s="64"/>
      <c r="G57" s="47" t="s">
        <v>4326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2:26" ht="14.5">
      <c r="B58" s="34" t="s">
        <v>4367</v>
      </c>
      <c r="C58" s="48"/>
      <c r="D58" s="48"/>
      <c r="E58" s="48"/>
      <c r="F58" s="48"/>
      <c r="G58" s="49">
        <f>SUMIF('Sales Filter'!E:E,"New York",'Sales Filter'!X:X)</f>
        <v>1085945.2369323997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2:26" ht="14.5">
      <c r="B59" s="34" t="s">
        <v>4368</v>
      </c>
      <c r="C59" s="48"/>
      <c r="D59" s="48"/>
      <c r="E59" s="48"/>
      <c r="F59" s="48"/>
      <c r="G59" s="4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2:26" ht="14.5">
      <c r="B60" s="34" t="s">
        <v>4369</v>
      </c>
      <c r="C60" s="48"/>
      <c r="D60" s="48"/>
      <c r="E60" s="48"/>
      <c r="F60" s="48"/>
      <c r="G60" s="49" cm="1">
        <f t="array" ref="G60">COUNT(AND('Sales Filter'!H:H = "Bobby Chavez", YEAR('Sales Filter'!B:B = "2015")),TRUE)</f>
        <v>2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2:26" ht="14.5">
      <c r="B61" s="34" t="s">
        <v>4370</v>
      </c>
      <c r="C61" s="48"/>
      <c r="D61" s="48"/>
      <c r="E61" s="48"/>
      <c r="F61" s="48"/>
      <c r="G61" s="4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2:26" ht="14.5">
      <c r="B62" s="34" t="s">
        <v>4371</v>
      </c>
      <c r="C62" s="48"/>
      <c r="D62" s="48"/>
      <c r="E62" s="48"/>
      <c r="F62" s="48"/>
      <c r="G62" s="4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2:26" ht="14.5">
      <c r="B63" s="34" t="s">
        <v>4372</v>
      </c>
      <c r="C63" s="48"/>
      <c r="D63" s="48"/>
      <c r="E63" s="48"/>
      <c r="F63" s="48"/>
      <c r="G63" s="4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2:26" ht="14.5">
      <c r="B64" s="34" t="s">
        <v>4373</v>
      </c>
      <c r="C64" s="48"/>
      <c r="D64" s="48"/>
      <c r="E64" s="48"/>
      <c r="F64" s="48"/>
      <c r="G64" s="4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2:26" ht="13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2:26" ht="13">
      <c r="B66" s="65" t="s">
        <v>4374</v>
      </c>
      <c r="C66" s="66"/>
      <c r="D66" s="66"/>
      <c r="E66" s="66"/>
      <c r="F66" s="66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2:26" ht="13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2:26" ht="14.5">
      <c r="B68" s="50" t="s">
        <v>4375</v>
      </c>
      <c r="C68" s="50" t="s">
        <v>4376</v>
      </c>
      <c r="D68" s="51" t="s">
        <v>4377</v>
      </c>
      <c r="E68" s="51" t="s">
        <v>4378</v>
      </c>
      <c r="F68" s="51" t="s">
        <v>4379</v>
      </c>
      <c r="G68" s="51" t="s">
        <v>4380</v>
      </c>
      <c r="H68" s="51" t="s">
        <v>4381</v>
      </c>
      <c r="I68" s="51" t="s">
        <v>4382</v>
      </c>
      <c r="J68" s="30"/>
      <c r="K68" s="52" t="s">
        <v>4377</v>
      </c>
      <c r="L68" s="53" t="s">
        <v>4383</v>
      </c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2:26" ht="14.5">
      <c r="B69" s="28" t="s">
        <v>4384</v>
      </c>
      <c r="C69" s="28" t="s">
        <v>4385</v>
      </c>
      <c r="D69" s="49" t="str">
        <f>CONCATENATE(B69, ".", C69)</f>
        <v>glen.KIM</v>
      </c>
      <c r="E69" s="49" t="str">
        <f>CONCATENATE(UPPER(B69), ".",UPPER(C69))</f>
        <v>GLEN.KIM</v>
      </c>
      <c r="F69" s="49" t="str">
        <f>CONCATENATE(LOWER(B69),"-",UPPER(C69))</f>
        <v>glen-KIM</v>
      </c>
      <c r="G69" s="49" t="str">
        <f>CONCATENATE(PROPER(B70),"-",UPPER(C70))</f>
        <v>Curtis-MUNOZ</v>
      </c>
      <c r="H69" s="49" t="str">
        <f>CONCATENATE(PROPER(B70),"-",LOWER(C70))</f>
        <v>Curtis-munoz</v>
      </c>
      <c r="I69" s="49" t="str">
        <f>CONCATENATE(PROPER(C69)," ",PROPER(B69))</f>
        <v>Kim Glen</v>
      </c>
      <c r="J69" s="30"/>
      <c r="K69" s="52" t="s">
        <v>4378</v>
      </c>
      <c r="L69" s="53" t="s">
        <v>4386</v>
      </c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2:26" ht="14.5">
      <c r="B70" s="28" t="s">
        <v>4387</v>
      </c>
      <c r="C70" s="28" t="s">
        <v>4388</v>
      </c>
      <c r="D70" s="49" t="str">
        <f t="shared" ref="D70:D83" si="15">CONCATENATE(B70, ".", C70)</f>
        <v>curtis.munoz</v>
      </c>
      <c r="E70" s="49" t="str">
        <f t="shared" ref="E70:E83" si="16">CONCATENATE(UPPER(B70), ".",UPPER(C70))</f>
        <v>CURTIS.MUNOZ</v>
      </c>
      <c r="F70" s="49" t="str">
        <f t="shared" ref="F70:F83" si="17">CONCATENATE(LOWER(B70),"-",UPPER(C70))</f>
        <v>curtis-MUNOZ</v>
      </c>
      <c r="G70" s="49" t="str">
        <f t="shared" ref="G70:G83" si="18">CONCATENATE(PROPER(B71),"-",UPPER(C71))</f>
        <v>Shawn-WEAVER</v>
      </c>
      <c r="H70" s="49" t="str">
        <f t="shared" ref="H70:H83" si="19">CONCATENATE(PROPER(B71),"-",LOWER(C71))</f>
        <v>Shawn-weaver</v>
      </c>
      <c r="I70" s="49" t="str">
        <f>CONCATENATE(PROPER(C70)," ",PROPER(B70))</f>
        <v>Munoz Curtis</v>
      </c>
      <c r="J70" s="30"/>
      <c r="K70" s="52" t="s">
        <v>4379</v>
      </c>
      <c r="L70" s="53" t="s">
        <v>4389</v>
      </c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2:26" ht="14.5">
      <c r="B71" s="28" t="s">
        <v>4390</v>
      </c>
      <c r="C71" s="28" t="s">
        <v>4391</v>
      </c>
      <c r="D71" s="49" t="str">
        <f t="shared" si="15"/>
        <v>shawn.WEAVER</v>
      </c>
      <c r="E71" s="49" t="str">
        <f t="shared" si="16"/>
        <v>SHAWN.WEAVER</v>
      </c>
      <c r="F71" s="49" t="str">
        <f t="shared" si="17"/>
        <v>shawn-WEAVER</v>
      </c>
      <c r="G71" s="49" t="str">
        <f t="shared" si="18"/>
        <v>Tom-NGUYEN</v>
      </c>
      <c r="H71" s="49" t="str">
        <f t="shared" si="19"/>
        <v>Tom-nguyen</v>
      </c>
      <c r="I71" s="49" t="str">
        <f t="shared" ref="I71:I83" si="20">CONCATENATE(PROPER(C71)," ",PROPER(B71))</f>
        <v>Weaver Shawn</v>
      </c>
      <c r="J71" s="30"/>
      <c r="K71" s="52" t="s">
        <v>4380</v>
      </c>
      <c r="L71" s="53" t="s">
        <v>4392</v>
      </c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2:26" ht="14.5">
      <c r="B72" s="28" t="s">
        <v>4393</v>
      </c>
      <c r="C72" s="28" t="s">
        <v>4394</v>
      </c>
      <c r="D72" s="49" t="str">
        <f t="shared" si="15"/>
        <v>TOM.Nguyen</v>
      </c>
      <c r="E72" s="49" t="str">
        <f t="shared" si="16"/>
        <v>TOM.NGUYEN</v>
      </c>
      <c r="F72" s="49" t="str">
        <f t="shared" si="17"/>
        <v>tom-NGUYEN</v>
      </c>
      <c r="G72" s="49" t="str">
        <f t="shared" si="18"/>
        <v>Marc-FLORES</v>
      </c>
      <c r="H72" s="49" t="str">
        <f t="shared" si="19"/>
        <v>Marc-flores</v>
      </c>
      <c r="I72" s="49" t="str">
        <f t="shared" si="20"/>
        <v>Nguyen Tom</v>
      </c>
      <c r="J72" s="30"/>
      <c r="K72" s="52" t="s">
        <v>4381</v>
      </c>
      <c r="L72" s="53" t="s">
        <v>4395</v>
      </c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2:26" ht="14.5">
      <c r="B73" s="28" t="s">
        <v>4396</v>
      </c>
      <c r="C73" s="28" t="s">
        <v>4397</v>
      </c>
      <c r="D73" s="49" t="str">
        <f t="shared" si="15"/>
        <v>MARC.FLORES</v>
      </c>
      <c r="E73" s="49" t="str">
        <f t="shared" si="16"/>
        <v>MARC.FLORES</v>
      </c>
      <c r="F73" s="49" t="str">
        <f t="shared" si="17"/>
        <v>marc-FLORES</v>
      </c>
      <c r="G73" s="49" t="str">
        <f t="shared" si="18"/>
        <v>Brett-WATSON</v>
      </c>
      <c r="H73" s="49" t="str">
        <f t="shared" si="19"/>
        <v>Brett-watson</v>
      </c>
      <c r="I73" s="49" t="str">
        <f t="shared" si="20"/>
        <v>Flores Marc</v>
      </c>
      <c r="J73" s="30"/>
      <c r="K73" s="52" t="s">
        <v>4382</v>
      </c>
      <c r="L73" s="53" t="s">
        <v>4398</v>
      </c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2:26" ht="14.5">
      <c r="B74" s="28" t="s">
        <v>4399</v>
      </c>
      <c r="C74" s="28" t="s">
        <v>4400</v>
      </c>
      <c r="D74" s="49" t="str">
        <f t="shared" si="15"/>
        <v>BRETT.watson</v>
      </c>
      <c r="E74" s="49" t="str">
        <f t="shared" si="16"/>
        <v>BRETT.WATSON</v>
      </c>
      <c r="F74" s="49" t="str">
        <f t="shared" si="17"/>
        <v>brett-WATSON</v>
      </c>
      <c r="G74" s="49" t="str">
        <f t="shared" si="18"/>
        <v>Terry-SANDERS</v>
      </c>
      <c r="H74" s="49" t="str">
        <f t="shared" si="19"/>
        <v>Terry-sanders</v>
      </c>
      <c r="I74" s="49" t="str">
        <f t="shared" si="20"/>
        <v>Watson Brett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2:26" ht="14.5">
      <c r="B75" s="28" t="s">
        <v>4401</v>
      </c>
      <c r="C75" s="28" t="s">
        <v>4402</v>
      </c>
      <c r="D75" s="49" t="str">
        <f t="shared" si="15"/>
        <v>Terry.sanders</v>
      </c>
      <c r="E75" s="49" t="str">
        <f t="shared" si="16"/>
        <v>TERRY.SANDERS</v>
      </c>
      <c r="F75" s="49" t="str">
        <f t="shared" si="17"/>
        <v>terry-SANDERS</v>
      </c>
      <c r="G75" s="49" t="str">
        <f t="shared" si="18"/>
        <v>Marcus-THOMPSON</v>
      </c>
      <c r="H75" s="49" t="str">
        <f t="shared" si="19"/>
        <v>Marcus-thompson</v>
      </c>
      <c r="I75" s="49" t="str">
        <f t="shared" si="20"/>
        <v>Sanders Terry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2:26" ht="14.5">
      <c r="B76" s="28" t="s">
        <v>4403</v>
      </c>
      <c r="C76" s="28" t="s">
        <v>4404</v>
      </c>
      <c r="D76" s="49" t="str">
        <f t="shared" si="15"/>
        <v>MARCUS.THOMPSON</v>
      </c>
      <c r="E76" s="49" t="str">
        <f t="shared" si="16"/>
        <v>MARCUS.THOMPSON</v>
      </c>
      <c r="F76" s="49" t="str">
        <f t="shared" si="17"/>
        <v>marcus-THOMPSON</v>
      </c>
      <c r="G76" s="49" t="str">
        <f t="shared" si="18"/>
        <v>Cory-WASHINGTON</v>
      </c>
      <c r="H76" s="49" t="str">
        <f t="shared" si="19"/>
        <v>Cory-washington</v>
      </c>
      <c r="I76" s="49" t="str">
        <f t="shared" si="20"/>
        <v>Thompson Marcus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2:26" ht="14.5">
      <c r="B77" s="28" t="s">
        <v>4405</v>
      </c>
      <c r="C77" s="28" t="s">
        <v>4406</v>
      </c>
      <c r="D77" s="49" t="str">
        <f t="shared" si="15"/>
        <v>cory.Washington</v>
      </c>
      <c r="E77" s="49" t="str">
        <f t="shared" si="16"/>
        <v>CORY.WASHINGTON</v>
      </c>
      <c r="F77" s="49" t="str">
        <f t="shared" si="17"/>
        <v>cory-WASHINGTON</v>
      </c>
      <c r="G77" s="49" t="str">
        <f t="shared" si="18"/>
        <v>Dan-CLARK</v>
      </c>
      <c r="H77" s="49" t="str">
        <f t="shared" si="19"/>
        <v>Dan-clark</v>
      </c>
      <c r="I77" s="49" t="str">
        <f t="shared" si="20"/>
        <v>Washington Cory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2:26" ht="14.5">
      <c r="B78" s="28" t="s">
        <v>4407</v>
      </c>
      <c r="C78" s="28" t="s">
        <v>4408</v>
      </c>
      <c r="D78" s="49" t="str">
        <f t="shared" si="15"/>
        <v>dan.Clark</v>
      </c>
      <c r="E78" s="49" t="str">
        <f t="shared" si="16"/>
        <v>DAN.CLARK</v>
      </c>
      <c r="F78" s="49" t="str">
        <f t="shared" si="17"/>
        <v>dan-CLARK</v>
      </c>
      <c r="G78" s="49" t="str">
        <f t="shared" si="18"/>
        <v>Timothy-HARRISON</v>
      </c>
      <c r="H78" s="49" t="str">
        <f t="shared" si="19"/>
        <v>Timothy-harrison</v>
      </c>
      <c r="I78" s="49" t="str">
        <f t="shared" si="20"/>
        <v>Clark Dan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2:26" ht="14.5">
      <c r="B79" s="28" t="s">
        <v>4409</v>
      </c>
      <c r="C79" s="28" t="s">
        <v>4410</v>
      </c>
      <c r="D79" s="49" t="str">
        <f t="shared" si="15"/>
        <v>timothy.HARRISON</v>
      </c>
      <c r="E79" s="49" t="str">
        <f t="shared" si="16"/>
        <v>TIMOTHY.HARRISON</v>
      </c>
      <c r="F79" s="49" t="str">
        <f t="shared" si="17"/>
        <v>timothy-HARRISON</v>
      </c>
      <c r="G79" s="49" t="str">
        <f t="shared" si="18"/>
        <v>Keith-PATTERSON</v>
      </c>
      <c r="H79" s="49" t="str">
        <f t="shared" si="19"/>
        <v>Keith-patterson</v>
      </c>
      <c r="I79" s="49" t="str">
        <f t="shared" si="20"/>
        <v>Harrison Timothy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2:26" ht="14.5">
      <c r="B80" s="28" t="s">
        <v>4411</v>
      </c>
      <c r="C80" s="28" t="s">
        <v>4412</v>
      </c>
      <c r="D80" s="49" t="str">
        <f t="shared" si="15"/>
        <v>keith.PATTERSON</v>
      </c>
      <c r="E80" s="49" t="str">
        <f t="shared" si="16"/>
        <v>KEITH.PATTERSON</v>
      </c>
      <c r="F80" s="49" t="str">
        <f t="shared" si="17"/>
        <v>keith-PATTERSON</v>
      </c>
      <c r="G80" s="49" t="str">
        <f t="shared" si="18"/>
        <v>Bradley-BERRY</v>
      </c>
      <c r="H80" s="49" t="str">
        <f t="shared" si="19"/>
        <v>Bradley-berry</v>
      </c>
      <c r="I80" s="49" t="str">
        <f t="shared" si="20"/>
        <v>Patterson Keith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2:26" ht="14.5">
      <c r="B81" s="28" t="s">
        <v>4413</v>
      </c>
      <c r="C81" s="28" t="s">
        <v>4414</v>
      </c>
      <c r="D81" s="49" t="str">
        <f t="shared" si="15"/>
        <v>BRADLEY.BERRY</v>
      </c>
      <c r="E81" s="49" t="str">
        <f t="shared" si="16"/>
        <v>BRADLEY.BERRY</v>
      </c>
      <c r="F81" s="49" t="str">
        <f t="shared" si="17"/>
        <v>bradley-BERRY</v>
      </c>
      <c r="G81" s="49" t="str">
        <f t="shared" si="18"/>
        <v>Tony-JOHNSON</v>
      </c>
      <c r="H81" s="49" t="str">
        <f t="shared" si="19"/>
        <v>Tony-johnson</v>
      </c>
      <c r="I81" s="49" t="str">
        <f t="shared" si="20"/>
        <v>Berry Bradley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2:26" ht="14.5">
      <c r="B82" s="28" t="s">
        <v>4415</v>
      </c>
      <c r="C82" s="28" t="s">
        <v>4416</v>
      </c>
      <c r="D82" s="49" t="str">
        <f t="shared" si="15"/>
        <v>TONY.JOHNSON</v>
      </c>
      <c r="E82" s="49" t="str">
        <f t="shared" si="16"/>
        <v>TONY.JOHNSON</v>
      </c>
      <c r="F82" s="49" t="str">
        <f t="shared" si="17"/>
        <v>tony-JOHNSON</v>
      </c>
      <c r="G82" s="49" t="str">
        <f t="shared" si="18"/>
        <v>Victor-NICHOLS</v>
      </c>
      <c r="H82" s="49" t="str">
        <f t="shared" si="19"/>
        <v>Victor-nichols</v>
      </c>
      <c r="I82" s="49" t="str">
        <f t="shared" si="20"/>
        <v>Johnson Tony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2:26" ht="14.5">
      <c r="B83" s="28" t="s">
        <v>4417</v>
      </c>
      <c r="C83" s="28" t="s">
        <v>4418</v>
      </c>
      <c r="D83" s="49" t="str">
        <f t="shared" si="15"/>
        <v>Victor.Nichols</v>
      </c>
      <c r="E83" s="49" t="str">
        <f t="shared" si="16"/>
        <v>VICTOR.NICHOLS</v>
      </c>
      <c r="F83" s="49" t="str">
        <f t="shared" si="17"/>
        <v>victor-NICHOLS</v>
      </c>
      <c r="G83" s="49" t="str">
        <f t="shared" si="18"/>
        <v>-</v>
      </c>
      <c r="H83" s="49" t="str">
        <f t="shared" si="19"/>
        <v>-</v>
      </c>
      <c r="I83" s="49" t="str">
        <f t="shared" si="20"/>
        <v>Nichols Victor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2:26" ht="13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2:26" ht="13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2:26" ht="13">
      <c r="B86" s="65" t="s">
        <v>4419</v>
      </c>
      <c r="C86" s="66"/>
      <c r="D86" s="66"/>
      <c r="E86" s="66"/>
      <c r="F86" s="66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2:26" ht="13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2:26" ht="14.5">
      <c r="B88" s="50" t="s">
        <v>4420</v>
      </c>
      <c r="C88" s="50" t="s">
        <v>4421</v>
      </c>
      <c r="D88" s="50" t="s">
        <v>4422</v>
      </c>
      <c r="E88" s="50" t="s">
        <v>4423</v>
      </c>
      <c r="F88" s="50" t="s">
        <v>4420</v>
      </c>
      <c r="G88" s="50" t="s">
        <v>4421</v>
      </c>
      <c r="H88" s="50" t="s">
        <v>4422</v>
      </c>
      <c r="I88" s="50" t="s">
        <v>4423</v>
      </c>
      <c r="J88" s="50" t="s">
        <v>4420</v>
      </c>
      <c r="K88" s="50" t="s">
        <v>4421</v>
      </c>
      <c r="L88" s="50" t="s">
        <v>4422</v>
      </c>
      <c r="M88" s="50" t="s">
        <v>4423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2:26" ht="14.5">
      <c r="B89" s="50" t="s">
        <v>4424</v>
      </c>
      <c r="C89" s="49" t="str">
        <f>LEFT(B89,FIND("-", B89)-1)</f>
        <v>65</v>
      </c>
      <c r="D89" s="49" t="str">
        <f>MID(B89,FIND("-", B89)+1, LEN(B89) - FIND(" ", B89))</f>
        <v>5428</v>
      </c>
      <c r="E89" s="49" t="str">
        <f>RIGHT(B89, LEN(B89)-FIND(" ", B89))</f>
        <v>3168</v>
      </c>
      <c r="F89" s="50" t="s">
        <v>4425</v>
      </c>
      <c r="G89" s="49" t="str">
        <f>LEFT(F89,FIND("-",F89)-1)</f>
        <v>130</v>
      </c>
      <c r="H89" s="49" t="str">
        <f>MID(F89, FIND("-",F89)+1, LEN(F89) - FIND(" ", F89))</f>
        <v>6374</v>
      </c>
      <c r="I89" s="49" t="str">
        <f>RIGHT(F89, LEN(F89) - FIND(" ",F89))</f>
        <v>3969</v>
      </c>
      <c r="J89" s="50" t="s">
        <v>4426</v>
      </c>
      <c r="K89" s="49" t="str">
        <f>LEFT(J89, FIND("-",J89)-1)</f>
        <v>265</v>
      </c>
      <c r="L89" s="49" t="str">
        <f>MID(J89, FIND("-", J89)+1, FIND("-", J89, FIND("-", J89)+1) - FIND("-", J89) - 1)</f>
        <v>6282</v>
      </c>
      <c r="M89" s="49" t="str">
        <f>RIGHT(J89, LEN(J89) - FIND("@", SUBSTITUTE(J89, "-", "@", 2)))</f>
        <v>751</v>
      </c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2:26" ht="14.5">
      <c r="B90" s="50" t="s">
        <v>4427</v>
      </c>
      <c r="C90" s="49" t="str">
        <f t="shared" ref="C90:C97" si="21">LEFT(B90,FIND("-", B90)-1)</f>
        <v>71</v>
      </c>
      <c r="D90" s="49" t="str">
        <f t="shared" ref="D90:D97" si="22">MID(B90,FIND("-", B90)+1, LEN(B90) - FIND(" ", B90))</f>
        <v>9310</v>
      </c>
      <c r="E90" s="49" t="str">
        <f t="shared" ref="E90:E97" si="23">RIGHT(B90, LEN(B90)-FIND(" ", B90))</f>
        <v>8304</v>
      </c>
      <c r="F90" s="50" t="s">
        <v>4428</v>
      </c>
      <c r="G90" s="49" t="str">
        <f t="shared" ref="G90:G97" si="24">LEFT(F90,FIND("-",F90)-1)</f>
        <v>135</v>
      </c>
      <c r="H90" s="49" t="str">
        <f t="shared" ref="H90:H97" si="25">MID(F90, FIND("-",F90)+1, LEN(F90) - FIND(" ", F90))</f>
        <v>2191</v>
      </c>
      <c r="I90" s="49" t="str">
        <f t="shared" ref="I90:I97" si="26">RIGHT(F90, LEN(F90) - FIND(" ",F90))</f>
        <v>9242</v>
      </c>
      <c r="J90" s="50" t="s">
        <v>4429</v>
      </c>
      <c r="K90" s="49" t="str">
        <f t="shared" ref="K90:K97" si="27">LEFT(J90, FIND("-",J90)-1)</f>
        <v>814</v>
      </c>
      <c r="L90" s="49" t="str">
        <f t="shared" ref="L90:L97" si="28">MID(J90, FIND("-", J90)+1, FIND("-", J90, FIND("-", J90)+1) - FIND("-", J90) - 1)</f>
        <v>430</v>
      </c>
      <c r="M90" s="49" t="str">
        <f t="shared" ref="M90:M97" si="29">RIGHT(J90, LEN(J90) - FIND("@", SUBSTITUTE(J90, "-", "@", 2)))</f>
        <v>4469</v>
      </c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2:26" ht="14.5">
      <c r="B91" s="50" t="s">
        <v>4430</v>
      </c>
      <c r="C91" s="49" t="str">
        <f t="shared" si="21"/>
        <v>90</v>
      </c>
      <c r="D91" s="49" t="str">
        <f t="shared" si="22"/>
        <v>2155</v>
      </c>
      <c r="E91" s="49" t="str">
        <f t="shared" si="23"/>
        <v>3777</v>
      </c>
      <c r="F91" s="50" t="s">
        <v>4431</v>
      </c>
      <c r="G91" s="49" t="str">
        <f t="shared" si="24"/>
        <v>828</v>
      </c>
      <c r="H91" s="49" t="str">
        <f t="shared" si="25"/>
        <v>1877</v>
      </c>
      <c r="I91" s="49" t="str">
        <f t="shared" si="26"/>
        <v>9927</v>
      </c>
      <c r="J91" s="50" t="s">
        <v>4432</v>
      </c>
      <c r="K91" s="49" t="str">
        <f t="shared" si="27"/>
        <v>315</v>
      </c>
      <c r="L91" s="49" t="str">
        <f t="shared" si="28"/>
        <v>7515</v>
      </c>
      <c r="M91" s="49" t="str">
        <f t="shared" si="29"/>
        <v>6439</v>
      </c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2:26" ht="14.5">
      <c r="B92" s="50" t="s">
        <v>4433</v>
      </c>
      <c r="C92" s="49" t="str">
        <f t="shared" si="21"/>
        <v>39</v>
      </c>
      <c r="D92" s="49" t="str">
        <f t="shared" si="22"/>
        <v>2630</v>
      </c>
      <c r="E92" s="49" t="str">
        <f t="shared" si="23"/>
        <v>6650</v>
      </c>
      <c r="F92" s="50" t="s">
        <v>4434</v>
      </c>
      <c r="G92" s="49" t="str">
        <f t="shared" si="24"/>
        <v>853</v>
      </c>
      <c r="H92" s="49" t="str">
        <f t="shared" si="25"/>
        <v xml:space="preserve">797 </v>
      </c>
      <c r="I92" s="49" t="str">
        <f t="shared" si="26"/>
        <v>8798</v>
      </c>
      <c r="J92" s="50" t="s">
        <v>4435</v>
      </c>
      <c r="K92" s="49" t="str">
        <f t="shared" si="27"/>
        <v>254</v>
      </c>
      <c r="L92" s="49" t="str">
        <f t="shared" si="28"/>
        <v>134</v>
      </c>
      <c r="M92" s="49" t="str">
        <f t="shared" si="29"/>
        <v>2536</v>
      </c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2:26" ht="14.5">
      <c r="B93" s="50" t="s">
        <v>4436</v>
      </c>
      <c r="C93" s="49" t="str">
        <f t="shared" si="21"/>
        <v>83</v>
      </c>
      <c r="D93" s="49" t="str">
        <f t="shared" si="22"/>
        <v>9885</v>
      </c>
      <c r="E93" s="49" t="str">
        <f t="shared" si="23"/>
        <v>9100</v>
      </c>
      <c r="F93" s="50" t="s">
        <v>4437</v>
      </c>
      <c r="G93" s="49" t="str">
        <f t="shared" si="24"/>
        <v>42</v>
      </c>
      <c r="H93" s="49" t="str">
        <f t="shared" si="25"/>
        <v>4491</v>
      </c>
      <c r="I93" s="49" t="str">
        <f t="shared" si="26"/>
        <v>1551</v>
      </c>
      <c r="J93" s="50" t="s">
        <v>4438</v>
      </c>
      <c r="K93" s="49" t="str">
        <f t="shared" si="27"/>
        <v>536</v>
      </c>
      <c r="L93" s="49" t="str">
        <f t="shared" si="28"/>
        <v>5748</v>
      </c>
      <c r="M93" s="49" t="str">
        <f t="shared" si="29"/>
        <v>3565</v>
      </c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2:26" ht="14.5">
      <c r="B94" s="50" t="s">
        <v>4439</v>
      </c>
      <c r="C94" s="49" t="str">
        <f t="shared" si="21"/>
        <v>31</v>
      </c>
      <c r="D94" s="49" t="str">
        <f t="shared" si="22"/>
        <v>7295</v>
      </c>
      <c r="E94" s="49" t="str">
        <f t="shared" si="23"/>
        <v>5108</v>
      </c>
      <c r="F94" s="50" t="s">
        <v>4440</v>
      </c>
      <c r="G94" s="49" t="str">
        <f t="shared" si="24"/>
        <v>291</v>
      </c>
      <c r="H94" s="49" t="str">
        <f t="shared" si="25"/>
        <v>6177</v>
      </c>
      <c r="I94" s="49" t="str">
        <f t="shared" si="26"/>
        <v>5208</v>
      </c>
      <c r="J94" s="50" t="s">
        <v>4441</v>
      </c>
      <c r="K94" s="49" t="str">
        <f t="shared" si="27"/>
        <v>992</v>
      </c>
      <c r="L94" s="49" t="str">
        <f t="shared" si="28"/>
        <v>6477</v>
      </c>
      <c r="M94" s="49" t="str">
        <f t="shared" si="29"/>
        <v>3217</v>
      </c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2:26" ht="14.5">
      <c r="B95" s="50" t="s">
        <v>4442</v>
      </c>
      <c r="C95" s="49" t="str">
        <f t="shared" si="21"/>
        <v>97</v>
      </c>
      <c r="D95" s="49" t="str">
        <f t="shared" si="22"/>
        <v>9374</v>
      </c>
      <c r="E95" s="49" t="str">
        <f t="shared" si="23"/>
        <v>2862</v>
      </c>
      <c r="F95" s="50" t="s">
        <v>4443</v>
      </c>
      <c r="G95" s="49" t="str">
        <f t="shared" si="24"/>
        <v>781</v>
      </c>
      <c r="H95" s="49" t="str">
        <f t="shared" si="25"/>
        <v>6713</v>
      </c>
      <c r="I95" s="49" t="str">
        <f t="shared" si="26"/>
        <v>9827</v>
      </c>
      <c r="J95" s="50" t="s">
        <v>4444</v>
      </c>
      <c r="K95" s="49" t="str">
        <f t="shared" si="27"/>
        <v>605</v>
      </c>
      <c r="L95" s="49" t="str">
        <f t="shared" si="28"/>
        <v>5232</v>
      </c>
      <c r="M95" s="49" t="str">
        <f t="shared" si="29"/>
        <v>8594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2:26" ht="14.5">
      <c r="B96" s="50" t="s">
        <v>4445</v>
      </c>
      <c r="C96" s="49" t="str">
        <f t="shared" si="21"/>
        <v>53</v>
      </c>
      <c r="D96" s="49" t="str">
        <f t="shared" si="22"/>
        <v>6826</v>
      </c>
      <c r="E96" s="49" t="str">
        <f t="shared" si="23"/>
        <v>6520</v>
      </c>
      <c r="F96" s="50" t="s">
        <v>4446</v>
      </c>
      <c r="G96" s="49" t="str">
        <f t="shared" si="24"/>
        <v>485</v>
      </c>
      <c r="H96" s="49" t="str">
        <f t="shared" si="25"/>
        <v>6198</v>
      </c>
      <c r="I96" s="49" t="str">
        <f t="shared" si="26"/>
        <v>7110</v>
      </c>
      <c r="J96" s="50" t="s">
        <v>4447</v>
      </c>
      <c r="K96" s="49" t="str">
        <f t="shared" si="27"/>
        <v>530</v>
      </c>
      <c r="L96" s="49" t="str">
        <f t="shared" si="28"/>
        <v>4852</v>
      </c>
      <c r="M96" s="49" t="str">
        <f t="shared" si="29"/>
        <v>6259</v>
      </c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2:26" ht="16" customHeight="1">
      <c r="B97" s="50" t="s">
        <v>4448</v>
      </c>
      <c r="C97" s="49" t="str">
        <f t="shared" si="21"/>
        <v>495</v>
      </c>
      <c r="D97" s="49" t="str">
        <f t="shared" si="22"/>
        <v xml:space="preserve">6696 </v>
      </c>
      <c r="E97" s="49" t="str">
        <f t="shared" si="23"/>
        <v>73375</v>
      </c>
      <c r="F97" s="50" t="s">
        <v>4449</v>
      </c>
      <c r="G97" s="49" t="str">
        <f t="shared" si="24"/>
        <v>526</v>
      </c>
      <c r="H97" s="49" t="str">
        <f t="shared" si="25"/>
        <v>2104</v>
      </c>
      <c r="I97" s="49" t="str">
        <f t="shared" si="26"/>
        <v>6532</v>
      </c>
      <c r="J97" s="50" t="s">
        <v>4450</v>
      </c>
      <c r="K97" s="49" t="str">
        <f t="shared" si="27"/>
        <v>612</v>
      </c>
      <c r="L97" s="49" t="str">
        <f t="shared" si="28"/>
        <v>2545</v>
      </c>
      <c r="M97" s="49" t="str">
        <f t="shared" si="29"/>
        <v>5971</v>
      </c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2:26" ht="13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2:26" ht="13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2:26" ht="15.75" customHeight="1">
      <c r="B100" s="56"/>
    </row>
  </sheetData>
  <mergeCells count="8">
    <mergeCell ref="B57:F57"/>
    <mergeCell ref="B66:F66"/>
    <mergeCell ref="B86:F86"/>
    <mergeCell ref="B4:E4"/>
    <mergeCell ref="B13:E13"/>
    <mergeCell ref="B22:E22"/>
    <mergeCell ref="B42:E42"/>
    <mergeCell ref="B55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Filter</vt:lpstr>
      <vt:lpstr>User Filter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Anisha Patel</cp:lastModifiedBy>
  <dcterms:modified xsi:type="dcterms:W3CDTF">2025-04-08T09:14:10Z</dcterms:modified>
</cp:coreProperties>
</file>