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ish\Downloads\"/>
    </mc:Choice>
  </mc:AlternateContent>
  <xr:revisionPtr revIDLastSave="0" documentId="13_ncr:1_{D71309A0-CE87-4E4B-BBA6-2CB94DE5354B}"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D6" i="2"/>
  <c r="J12" i="2"/>
  <c r="J13" i="2"/>
  <c r="J14" i="2"/>
  <c r="J15" i="2"/>
  <c r="J16" i="2"/>
  <c r="J17" i="2"/>
  <c r="J18" i="2"/>
  <c r="J11" i="2"/>
  <c r="F6" i="2"/>
  <c r="E6" i="2" s="1"/>
  <c r="F7" i="2"/>
  <c r="E7" i="2" s="1"/>
  <c r="F8" i="2"/>
  <c r="E8" i="2" s="1"/>
  <c r="F9" i="2"/>
  <c r="E9" i="2" s="1"/>
  <c r="F10" i="2"/>
  <c r="E10" i="2" s="1"/>
  <c r="F11" i="2"/>
  <c r="E11" i="2" s="1"/>
  <c r="F12" i="2"/>
  <c r="E12" i="2" s="1"/>
  <c r="F13" i="2"/>
  <c r="E13" i="2" s="1"/>
  <c r="F18" i="2"/>
  <c r="AA7" i="3"/>
  <c r="AA8" i="3"/>
  <c r="AA9" i="3"/>
  <c r="AA10" i="3"/>
  <c r="AA11" i="3"/>
  <c r="AA12" i="3"/>
  <c r="AA13" i="3"/>
  <c r="AA14" i="3"/>
  <c r="AA15" i="3"/>
  <c r="AA16" i="3"/>
  <c r="AA17" i="3"/>
  <c r="AB17" i="3" s="1"/>
  <c r="AC17" i="3" s="1"/>
  <c r="AA18" i="3"/>
  <c r="AA19" i="3"/>
  <c r="AA20" i="3"/>
  <c r="AA21" i="3"/>
  <c r="AA22" i="3"/>
  <c r="AA23" i="3"/>
  <c r="AA6" i="3"/>
  <c r="Z7" i="3"/>
  <c r="Z8" i="3"/>
  <c r="Z9" i="3"/>
  <c r="Z10" i="3"/>
  <c r="Z11" i="3"/>
  <c r="Z12" i="3"/>
  <c r="Z13" i="3"/>
  <c r="Z14" i="3"/>
  <c r="Z15" i="3"/>
  <c r="Z16" i="3"/>
  <c r="Z17" i="3"/>
  <c r="Z18" i="3"/>
  <c r="Z19" i="3"/>
  <c r="Z20" i="3"/>
  <c r="Z21" i="3"/>
  <c r="Z22" i="3"/>
  <c r="Z23" i="3"/>
  <c r="Z6" i="3"/>
  <c r="Y6" i="3"/>
  <c r="X6" i="3" s="1"/>
  <c r="Y7" i="3"/>
  <c r="Y8" i="3"/>
  <c r="Y9" i="3"/>
  <c r="Y10" i="3"/>
  <c r="Y11" i="3"/>
  <c r="Y12" i="3"/>
  <c r="Y13" i="3"/>
  <c r="Y14" i="3"/>
  <c r="Y15" i="3"/>
  <c r="Y16" i="3"/>
  <c r="Y17" i="3"/>
  <c r="Y18" i="3"/>
  <c r="Y19" i="3"/>
  <c r="Y20" i="3"/>
  <c r="Y21" i="3"/>
  <c r="Y22" i="3"/>
  <c r="Y23" i="3"/>
  <c r="X7" i="3"/>
  <c r="X8" i="3"/>
  <c r="X9" i="3"/>
  <c r="X10" i="3"/>
  <c r="X11" i="3"/>
  <c r="X12" i="3"/>
  <c r="X13" i="3"/>
  <c r="X14" i="3"/>
  <c r="X15" i="3"/>
  <c r="X16" i="3"/>
  <c r="X17" i="3"/>
  <c r="X18" i="3"/>
  <c r="X19" i="3"/>
  <c r="X20" i="3"/>
  <c r="X21" i="3"/>
  <c r="X22" i="3"/>
  <c r="X23" i="3"/>
  <c r="D8" i="2"/>
  <c r="D9" i="2"/>
  <c r="D10" i="2"/>
  <c r="D11" i="2"/>
  <c r="D12" i="2"/>
  <c r="D13" i="2"/>
  <c r="D31" i="1"/>
  <c r="D21" i="1"/>
  <c r="D22" i="1"/>
  <c r="D23" i="1"/>
  <c r="D24" i="1"/>
  <c r="D25" i="1"/>
  <c r="D26" i="1"/>
  <c r="D27" i="1"/>
  <c r="D28" i="1"/>
  <c r="D29" i="1"/>
  <c r="D30" i="1"/>
  <c r="D20" i="1"/>
  <c r="B21" i="1"/>
  <c r="B22" i="1"/>
  <c r="B23" i="1"/>
  <c r="B24" i="1"/>
  <c r="B25" i="1"/>
  <c r="B26" i="1"/>
  <c r="B27" i="1"/>
  <c r="B28" i="1"/>
  <c r="B29" i="1"/>
  <c r="B30" i="1"/>
  <c r="B20" i="1"/>
  <c r="C7" i="1"/>
  <c r="C12" i="1"/>
  <c r="C8" i="1"/>
  <c r="C9" i="1"/>
  <c r="C10" i="1"/>
  <c r="C11" i="1"/>
  <c r="R23" i="3"/>
  <c r="U23" i="3" s="1"/>
  <c r="W23" i="3" s="1"/>
  <c r="AD23" i="3" s="1"/>
  <c r="R22" i="3"/>
  <c r="T22" i="3" s="1"/>
  <c r="R21" i="3"/>
  <c r="T21" i="3" s="1"/>
  <c r="R20" i="3"/>
  <c r="T20" i="3" s="1"/>
  <c r="R19" i="3"/>
  <c r="U19" i="3" s="1"/>
  <c r="W19" i="3" s="1"/>
  <c r="AD19" i="3" s="1"/>
  <c r="R18" i="3"/>
  <c r="U18" i="3" s="1"/>
  <c r="W18" i="3" s="1"/>
  <c r="R17" i="3"/>
  <c r="U17" i="3" s="1"/>
  <c r="W17" i="3" s="1"/>
  <c r="R16" i="3"/>
  <c r="U16" i="3" s="1"/>
  <c r="W16" i="3" s="1"/>
  <c r="AE16" i="3" s="1"/>
  <c r="U15" i="3"/>
  <c r="W15" i="3" s="1"/>
  <c r="AD15" i="3" s="1"/>
  <c r="R15" i="3"/>
  <c r="T15" i="3" s="1"/>
  <c r="R14" i="3"/>
  <c r="U14" i="3" s="1"/>
  <c r="W14" i="3" s="1"/>
  <c r="R13" i="3"/>
  <c r="U13" i="3" s="1"/>
  <c r="W13" i="3" s="1"/>
  <c r="AE13" i="3" s="1"/>
  <c r="R12" i="3"/>
  <c r="U12" i="3" s="1"/>
  <c r="W12" i="3" s="1"/>
  <c r="R11" i="3"/>
  <c r="U11" i="3" s="1"/>
  <c r="W11" i="3" s="1"/>
  <c r="AD11" i="3" s="1"/>
  <c r="R10" i="3"/>
  <c r="U10" i="3" s="1"/>
  <c r="W10" i="3" s="1"/>
  <c r="AD10" i="3" s="1"/>
  <c r="R9" i="3"/>
  <c r="U9" i="3" s="1"/>
  <c r="W9" i="3" s="1"/>
  <c r="R8" i="3"/>
  <c r="T8" i="3" s="1"/>
  <c r="R7" i="3"/>
  <c r="U7" i="3" s="1"/>
  <c r="W7" i="3" s="1"/>
  <c r="AD7" i="3" s="1"/>
  <c r="R6" i="3"/>
  <c r="U6" i="3" s="1"/>
  <c r="W6" i="3" s="1"/>
  <c r="AA4" i="3" l="1"/>
  <c r="AB16" i="3"/>
  <c r="AC16" i="3" s="1"/>
  <c r="AB15" i="3"/>
  <c r="AF15" i="3" s="1"/>
  <c r="AB9" i="3"/>
  <c r="AC9" i="3" s="1"/>
  <c r="AB21" i="3"/>
  <c r="AC21" i="3" s="1"/>
  <c r="Y4" i="3"/>
  <c r="AB14" i="3"/>
  <c r="AB13" i="3"/>
  <c r="AC13" i="3" s="1"/>
  <c r="AB6" i="3"/>
  <c r="AB12" i="3"/>
  <c r="AC12" i="3" s="1"/>
  <c r="AB10" i="3"/>
  <c r="AF10" i="3" s="1"/>
  <c r="T14" i="3"/>
  <c r="AB19" i="3"/>
  <c r="AC19" i="3" s="1"/>
  <c r="AB7" i="3"/>
  <c r="AF7" i="3" s="1"/>
  <c r="AB11" i="3"/>
  <c r="AF11" i="3" s="1"/>
  <c r="T19" i="3"/>
  <c r="AB20" i="3"/>
  <c r="T7" i="3"/>
  <c r="U22" i="3"/>
  <c r="W22" i="3" s="1"/>
  <c r="AD22" i="3" s="1"/>
  <c r="AF22" i="3" s="1"/>
  <c r="AB18" i="3"/>
  <c r="AC18" i="3" s="1"/>
  <c r="Z4" i="3"/>
  <c r="AD13" i="3"/>
  <c r="T11" i="3"/>
  <c r="X4" i="3"/>
  <c r="AB23" i="3"/>
  <c r="AC23" i="3" s="1"/>
  <c r="AB22" i="3"/>
  <c r="AB8" i="3"/>
  <c r="AE23" i="3"/>
  <c r="AD9" i="3"/>
  <c r="AE9" i="3"/>
  <c r="AF9" i="3"/>
  <c r="AB4" i="3"/>
  <c r="AD12" i="3"/>
  <c r="AE12" i="3"/>
  <c r="AC20" i="3"/>
  <c r="AC15" i="3"/>
  <c r="AE17" i="3"/>
  <c r="AD17" i="3"/>
  <c r="AF17" i="3" s="1"/>
  <c r="AD18" i="3"/>
  <c r="AE18" i="3"/>
  <c r="AC22" i="3"/>
  <c r="AD6" i="3"/>
  <c r="AE6" i="3"/>
  <c r="AC8" i="3"/>
  <c r="AE14" i="3"/>
  <c r="AD14" i="3"/>
  <c r="AE15" i="3"/>
  <c r="T6" i="3"/>
  <c r="T10" i="3"/>
  <c r="T18" i="3"/>
  <c r="U8" i="3"/>
  <c r="W8" i="3" s="1"/>
  <c r="T12" i="3"/>
  <c r="T16" i="3"/>
  <c r="U20" i="3"/>
  <c r="W20" i="3" s="1"/>
  <c r="AD16" i="3"/>
  <c r="AF16" i="3" s="1"/>
  <c r="AE11" i="3"/>
  <c r="AE10" i="3"/>
  <c r="T17" i="3"/>
  <c r="AE19" i="3"/>
  <c r="AE7" i="3"/>
  <c r="T9" i="3"/>
  <c r="T13" i="3"/>
  <c r="U21" i="3"/>
  <c r="W21" i="3" s="1"/>
  <c r="T23" i="3"/>
  <c r="AF6" i="3" l="1"/>
  <c r="AF14" i="3"/>
  <c r="AC10" i="3"/>
  <c r="AF13" i="3"/>
  <c r="AF12" i="3"/>
  <c r="AF18" i="3"/>
  <c r="AC14" i="3"/>
  <c r="AF23" i="3"/>
  <c r="AF19" i="3"/>
  <c r="AC7" i="3"/>
  <c r="AC11" i="3"/>
  <c r="AE22" i="3"/>
  <c r="AE8" i="3"/>
  <c r="AD8" i="3"/>
  <c r="AF8" i="3" s="1"/>
  <c r="AD21" i="3"/>
  <c r="AF21" i="3" s="1"/>
  <c r="AE21" i="3"/>
  <c r="AE20" i="3"/>
  <c r="AD20" i="3"/>
  <c r="AF20" i="3" s="1"/>
</calcChain>
</file>

<file path=xl/sharedStrings.xml><?xml version="1.0" encoding="utf-8"?>
<sst xmlns="http://schemas.openxmlformats.org/spreadsheetml/2006/main" count="356" uniqueCount="190">
  <si>
    <t>Complete the Phone bill charges and calculate the total at the bottom using range lookup functions</t>
  </si>
  <si>
    <t>Call Rate Charges (Including flag toll)</t>
  </si>
  <si>
    <t>Call no.</t>
  </si>
  <si>
    <t>Duration (mins)</t>
  </si>
  <si>
    <t>Charge</t>
  </si>
  <si>
    <t>Duration exceeding (mins)</t>
  </si>
  <si>
    <t>Total</t>
  </si>
  <si>
    <t xml:space="preserve"> </t>
  </si>
  <si>
    <t>At a fast food Café, the waitress went round and took down the orders for a large group of 10. Use VLOOKUP with exact matching to complete the table.</t>
  </si>
  <si>
    <t>Item</t>
  </si>
  <si>
    <t>Price</t>
  </si>
  <si>
    <t>Quantity</t>
  </si>
  <si>
    <t>Burgers</t>
  </si>
  <si>
    <t>Fries</t>
  </si>
  <si>
    <t>Coke</t>
  </si>
  <si>
    <t>Pizza Slices</t>
  </si>
  <si>
    <t>Milk Shakes</t>
  </si>
  <si>
    <t>Nachos</t>
  </si>
  <si>
    <t>Water</t>
  </si>
  <si>
    <t>Salads</t>
  </si>
  <si>
    <t>Coffee</t>
  </si>
  <si>
    <t>Bagels</t>
  </si>
  <si>
    <t>Donuts</t>
  </si>
  <si>
    <t xml:space="preserve">Fill in this values using lookup, Index &amp; match functions </t>
  </si>
  <si>
    <t>Category</t>
  </si>
  <si>
    <t>Website</t>
  </si>
  <si>
    <t>Discount</t>
  </si>
  <si>
    <t>sale</t>
  </si>
  <si>
    <t>Amazon</t>
  </si>
  <si>
    <t>Flipkart</t>
  </si>
  <si>
    <t>Shopclues</t>
  </si>
  <si>
    <t>Snapdeal</t>
  </si>
  <si>
    <t>Home Appliance</t>
  </si>
  <si>
    <t>Mobile</t>
  </si>
  <si>
    <t>Sale</t>
  </si>
  <si>
    <t>Please follow the below  instructions and complete the following</t>
  </si>
  <si>
    <t>Order No</t>
  </si>
  <si>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</si>
  <si>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</si>
  <si>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</si>
  <si>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</si>
  <si>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</si>
  <si>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</si>
  <si>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</si>
  <si>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</si>
  <si>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</si>
  <si>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</si>
  <si>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</si>
  <si>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</si>
  <si>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</si>
  <si>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</si>
  <si>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</si>
  <si>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</si>
  <si>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Sub Total</t>
  </si>
  <si>
    <t>Discount %</t>
  </si>
  <si>
    <t>Discount $</t>
  </si>
  <si>
    <t>Total After Discount</t>
  </si>
  <si>
    <t>Shipping Cost</t>
  </si>
  <si>
    <t>Order Total</t>
  </si>
  <si>
    <t>Customers who are urgent</t>
  </si>
  <si>
    <t>Customers who are urgent and choose urgent delivery</t>
  </si>
  <si>
    <t>High or Critical or Medium order priority</t>
  </si>
  <si>
    <t>Customers who do not choose express air</t>
  </si>
  <si>
    <t>Customers to call (they are medium or higher but do not choose express)</t>
  </si>
  <si>
    <t>Instructed not to call again</t>
  </si>
  <si>
    <t>Star Order - Proposal A</t>
  </si>
  <si>
    <t>Star Order - Proposal B</t>
  </si>
  <si>
    <t>Deputy to Call</t>
  </si>
  <si>
    <t>5014-1</t>
  </si>
  <si>
    <t>Patrick Jones</t>
  </si>
  <si>
    <t>221 Barkly St,St Kilda</t>
  </si>
  <si>
    <t>Melbourne</t>
  </si>
  <si>
    <t>VIC</t>
  </si>
  <si>
    <t>Home Office</t>
  </si>
  <si>
    <t>Yvette Biti</t>
  </si>
  <si>
    <t>High</t>
  </si>
  <si>
    <t>Artisan Heavy-Duty EZD  Binder With Locking Rings</t>
  </si>
  <si>
    <t>Office Supplies</t>
  </si>
  <si>
    <t>Small Box</t>
  </si>
  <si>
    <t>Regular Air</t>
  </si>
  <si>
    <t>5016-1</t>
  </si>
  <si>
    <t>Alex Russell</t>
  </si>
  <si>
    <t>99 Lygon Street,East Brunswick</t>
  </si>
  <si>
    <t>Connor Betts</t>
  </si>
  <si>
    <t>DrawIt Pizazz Watercolor Pencils, 10-Color Set with Brush</t>
  </si>
  <si>
    <t>Wrap Bag</t>
  </si>
  <si>
    <t>Express Air</t>
  </si>
  <si>
    <t>5018-1</t>
  </si>
  <si>
    <t>Tamara Dahlen</t>
  </si>
  <si>
    <t>61 York St,Sydney</t>
  </si>
  <si>
    <t>Sydney</t>
  </si>
  <si>
    <t>NSW</t>
  </si>
  <si>
    <t>Corporate</t>
  </si>
  <si>
    <t>Leighton Forrest</t>
  </si>
  <si>
    <t>Critical</t>
  </si>
  <si>
    <t>Message Book, One Form per Page</t>
  </si>
  <si>
    <t>5019-1</t>
  </si>
  <si>
    <t>Susan Vittorini</t>
  </si>
  <si>
    <t>3 Carrington Road ,Box Hill</t>
  </si>
  <si>
    <t>Cando S750 Color Inkjet Printer</t>
  </si>
  <si>
    <t>Technology</t>
  </si>
  <si>
    <t>Jumbo Drum</t>
  </si>
  <si>
    <t>Delivery Truck</t>
  </si>
  <si>
    <t>5020-1</t>
  </si>
  <si>
    <t>Muhammed Yedwab</t>
  </si>
  <si>
    <t>18 Whistler St,Sydney</t>
  </si>
  <si>
    <t>Consumer</t>
  </si>
  <si>
    <t>Nicholas Fernandes</t>
  </si>
  <si>
    <t>Steady EarthWrite Recycled Pencils, Medium Soft, #2</t>
  </si>
  <si>
    <t>5022-1</t>
  </si>
  <si>
    <t>Jasper Cacioppo</t>
  </si>
  <si>
    <t>24 Addison Rd,Marrickville</t>
  </si>
  <si>
    <t>Radhya Staples</t>
  </si>
  <si>
    <t>Medium</t>
  </si>
  <si>
    <t>Artisan Reinforcements for Hole-Punch Pages</t>
  </si>
  <si>
    <t>5023-1</t>
  </si>
  <si>
    <t>Olvera Toch</t>
  </si>
  <si>
    <t>Low</t>
  </si>
  <si>
    <t>12 Colored Short Pencils</t>
  </si>
  <si>
    <t>5024-1</t>
  </si>
  <si>
    <t>Sean Wendt</t>
  </si>
  <si>
    <t>145 Ramsay St,Haberfield</t>
  </si>
  <si>
    <t>Phoebe Gour</t>
  </si>
  <si>
    <t>Multimedia Mailers</t>
  </si>
  <si>
    <t>5025-1</t>
  </si>
  <si>
    <t>Rick Reed</t>
  </si>
  <si>
    <t>Sydney Fish Market, Bank Street, Sydney</t>
  </si>
  <si>
    <t>Pizazz Dustless Chalk Sticks</t>
  </si>
  <si>
    <t>5027-1</t>
  </si>
  <si>
    <t>Toby Swindell</t>
  </si>
  <si>
    <t>273 George Street,Sydney</t>
  </si>
  <si>
    <t>Small Business</t>
  </si>
  <si>
    <t>Not Specified</t>
  </si>
  <si>
    <t>TypeRight Side-Opening Peel &amp; Seel Expanding Envelopes</t>
  </si>
  <si>
    <t>5029-1</t>
  </si>
  <si>
    <t>Giulietta Weimer</t>
  </si>
  <si>
    <t>48 Albion St,Surry Hills</t>
  </si>
  <si>
    <t>Natasha Song</t>
  </si>
  <si>
    <t>Artisan Printable Repositionable Plastic Tabs</t>
  </si>
  <si>
    <t>5030-1</t>
  </si>
  <si>
    <t>Sylvia Foulston</t>
  </si>
  <si>
    <t>152 Bunnerong Road,Eastgardens</t>
  </si>
  <si>
    <t>Tina Carlton</t>
  </si>
  <si>
    <t>Assorted Color Push Pins</t>
  </si>
  <si>
    <t>5031-1</t>
  </si>
  <si>
    <t>Paul Prost</t>
  </si>
  <si>
    <t>120 Hardware St,Melbourne</t>
  </si>
  <si>
    <t>Security-Tint Envelopes</t>
  </si>
  <si>
    <t>5033-1</t>
  </si>
  <si>
    <t>Katherine Ducich</t>
  </si>
  <si>
    <t>61A Bay Road,Wollstonecraft</t>
  </si>
  <si>
    <t>Samantha Chairs</t>
  </si>
  <si>
    <t>5034-1</t>
  </si>
  <si>
    <t>Natalie Webber</t>
  </si>
  <si>
    <t>98-104 Parramatta Rd,Camperdown</t>
  </si>
  <si>
    <t>Artisan Arch Ring Binders</t>
  </si>
  <si>
    <t>5036-1</t>
  </si>
  <si>
    <t>Sean ODonnell</t>
  </si>
  <si>
    <t>541 Church St ,Richmond</t>
  </si>
  <si>
    <t>OIC Thumb-Tacks</t>
  </si>
  <si>
    <t>5037-1</t>
  </si>
  <si>
    <t>Art Foster</t>
  </si>
  <si>
    <t>Westfield Parramatta,Parramatta</t>
  </si>
  <si>
    <t>Stevie Bacata</t>
  </si>
  <si>
    <t>Apex Elite Stainless Steel Scissors</t>
  </si>
  <si>
    <t>Small Pack</t>
  </si>
  <si>
    <t>5038-1</t>
  </si>
  <si>
    <t>Darren Powers</t>
  </si>
  <si>
    <t>Instruction - 1: We want to figure out which orders are considered urgent by our customers. This is to be judged by whether they specify that their orders are High priority or Critical priority, or if they choose Express Air for delivery.</t>
  </si>
  <si>
    <t>Populate column X so that it shows TRUE if they classify their order as High or Critical or if they have chosen Express Air as the mode of shipment. At the top of the column, count the number of cases for column X. Report this number here.</t>
  </si>
  <si>
    <t>Instruction - 2: We want to figure out which customers who consider their orders to be urgent, actually choose an urgent method of delivery.</t>
  </si>
  <si>
    <t>Populate column Y so that it shows TRUE if they classify their order as High or Critical AND they have chosen Express Air as the mode of shipment. At the top of the column, count the number of cases for column Y. Report this number here.</t>
  </si>
  <si>
    <t>Instruction - 3: We want to figure out which orders are considered Medium priority or higher.</t>
  </si>
  <si>
    <t>Populate column Z so that it shows TRUE if they classify their order as Medium or High or Critical. At the top of the column, count the number of cases for column Z. Report this number here.</t>
  </si>
  <si>
    <t>Instruction - 4: Which customers are not choosing Express Air for their delivery?</t>
  </si>
  <si>
    <t>Populate column AA so that it shows TRUE if they do not choose Express Air as the mode of shipment. Hint: The function NOT(condition) gives the opposite result, which may be useful here. At the top of the column, count the number of cases for column AA. Report this number here.</t>
  </si>
  <si>
    <t>Instruction - 5: Given your answers to questions 3 and 4, we want to call the customers who have priorities that are Medium or higher (Medium, High or Critical) but do not choose Express Air for delivery.</t>
  </si>
  <si>
    <t>Populate column AB so that it shows "Call" if BOTH column Z AND AA are TRUE or "Do Not Call" otherwise. At the top of the column, count the number of customers we are going to call. Report this number here.</t>
  </si>
  <si>
    <t>Instruction - 6: We will be calling those customers whose entry in column AB is "Call" to talk to them about our express delivery option. We would like to monitor the number of calls and the duration of the calls for research.</t>
  </si>
  <si>
    <t>We do not want to call customers who have told us they are not interested, so this column will have the default value of "interest potential", but this can be switched to "no interest" if the customer indicates that they are not interested.</t>
  </si>
  <si>
    <t>Allow the entries in column AC to come from a dropdown list containing either "interest potential" or "no interest". Using an IF statement, populate the column with "interest potential" if the entry in column AB is "Call". The cell should be blank otherwise.</t>
  </si>
  <si>
    <t>If they are a "customer to call" and they are a "Star" order (according to Proposal A), then we want the Deputy Sales Manager to call them.</t>
  </si>
  <si>
    <t>Interest Potential</t>
  </si>
  <si>
    <t>Instruction - 7: We would like to see which of our orders are generating the most revenue. If an order has an Order Total of more than $1,000, we will call this a "Star" order.</t>
  </si>
  <si>
    <t>Instruction - 8: A consultant asks us to consider Star Order Proposal B which classifies orders according to "5 Star" (more than $1,000), "4 Star" (more than $500, up to $1000) and simply blank ($500 or below).</t>
  </si>
  <si>
    <t xml:space="preserve">Instruction - 9: We would like the Deputy Sales Manager to make the courtesy call if the order is a "Star" order, and we have flagged the order as a call that needs to be made. </t>
  </si>
  <si>
    <t>Populate column AD: Star Order Proposal A with the value "Star" if the Order Total is more than $1,000. If it is not, the cell should simply remain blank. How many "Star" orders are there?</t>
  </si>
  <si>
    <t>Populate column AE with the values specified above. How many "4 Star" orders are there?</t>
  </si>
  <si>
    <t>Populate column AF: Deputy Manager to Call with an appropriate IF statement. How many calls will the Deputy Sales Manager have to make?</t>
  </si>
  <si>
    <t>Change the sixth entry that says "interest potential" to "no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</si>
</sst>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0"/>
      <color rgb="FF000000"/>
      <name val="Arial"/>
      <scheme val="minor"/>
    </font>
    <font>
      <sz val="10"/>
      <color theme="1"/>
      <name val="Arial"/>
    </font>
    <font>
      <b/>
      <sz val="10"/>
      <color theme="1"/>
      <name val="Calibri"/>
    </font>
    <font>
      <sz val="10"/>
      <name val="Arial"/>
    </font>
    <font>
      <sz val="10"/>
      <color theme="1"/>
      <name val="Calibri"/>
    </font>
    <font>
      <sz val="11"/>
      <color theme="1"/>
      <name val="Calibri"/>
    </font>
    <font>
      <b/>
      <sz val="12"/>
      <color theme="1"/>
      <name val="Calibri"/>
    </font>
    <font>
      <sz val="12"/>
      <color theme="1"/>
      <name val="Calibri"/>
    </font>
    <font>
      <b/>
      <sz val="10"/>
      <color theme="1"/>
      <name val="Arial"/>
    </font>
    <font>
      <b/>
      <sz val="10"/>
      <color rgb="FFFFFFFF"/>
      <name val="Arial"/>
    </font>
    <font>
      <b/>
      <sz val="11"/>
      <color rgb="FFFFFFFF"/>
      <name val="Calibri"/>
    </font>
  </fonts>
  <fills count="11">
    <fill>
      <patternFill patternType="none"/>
    </fill>
    <fill>
      <patternFill patternType="gray125"/>
    </fill>
    <fill>
      <patternFill patternType="solid">
        <fgColor rgb="FFF9CB9C"/>
        <bgColor rgb="FFF9CB9C"/>
      </patternFill>
    </fill>
    <fill>
      <patternFill patternType="solid">
        <fgColor rgb="FFC5E0B3"/>
        <bgColor rgb="FFC5E0B3"/>
      </patternFill>
    </fill>
    <fill>
      <patternFill patternType="solid">
        <fgColor rgb="FF92D050"/>
        <bgColor rgb="FF92D050"/>
      </patternFill>
    </fill>
    <fill>
      <patternFill patternType="solid">
        <fgColor rgb="FFDADADA"/>
        <bgColor rgb="FFDADADA"/>
      </patternFill>
    </fill>
    <fill>
      <patternFill patternType="solid">
        <fgColor rgb="FFF6B26B"/>
        <bgColor rgb="FFF6B26B"/>
      </patternFill>
    </fill>
    <fill>
      <patternFill patternType="solid">
        <fgColor rgb="FFA4C2F4"/>
        <bgColor rgb="FFA4C2F4"/>
      </patternFill>
    </fill>
    <fill>
      <patternFill patternType="solid">
        <fgColor rgb="FF4472C4"/>
        <bgColor rgb="FF4472C4"/>
      </patternFill>
    </fill>
    <fill>
      <patternFill patternType="solid">
        <fgColor rgb="FFFFFF00"/>
        <bgColor rgb="FFFFFF00"/>
      </patternFill>
    </fill>
    <fill>
      <patternFill patternType="solid">
        <fgColor rgb="FFFFFFFF"/>
        <bgColor rgb="FFFFFFFF"/>
      </patternFill>
    </fill>
  </fills>
  <borders count="20">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1">
    <xf numFmtId="0" fontId="0" fillId="0" borderId="0"/>
  </cellStyleXfs>
  <cellXfs count="56">
    <xf numFmtId="0" fontId="0" fillId="0" borderId="0" xfId="0"/>
    <xf numFmtId="0" fontId="1" fillId="0" borderId="0" xfId="0" applyFont="1"/>
    <xf numFmtId="0" fontId="4" fillId="0" borderId="0" xfId="0" applyFont="1"/>
    <xf numFmtId="0" fontId="5" fillId="0" borderId="4" xfId="0" applyFont="1" applyBorder="1"/>
    <xf numFmtId="0" fontId="5" fillId="0" borderId="4" xfId="0" applyFont="1" applyBorder="1" applyAlignment="1">
      <alignment wrapText="1"/>
    </xf>
    <xf numFmtId="0" fontId="5" fillId="0" borderId="5" xfId="0" applyFont="1" applyBorder="1" applyAlignment="1">
      <alignment horizontal="center" wrapText="1"/>
    </xf>
    <xf numFmtId="0" fontId="5" fillId="0" borderId="4" xfId="0" applyFont="1" applyBorder="1" applyAlignment="1">
      <alignment horizontal="center"/>
    </xf>
    <xf numFmtId="0" fontId="5" fillId="0" borderId="6" xfId="0" applyFont="1" applyBorder="1" applyAlignment="1">
      <alignment horizontal="right"/>
    </xf>
    <xf numFmtId="164" fontId="5" fillId="3" borderId="7" xfId="0" applyNumberFormat="1" applyFont="1" applyFill="1" applyBorder="1" applyAlignment="1">
      <alignment horizontal="right"/>
    </xf>
    <xf numFmtId="164" fontId="4" fillId="0" borderId="0" xfId="0" applyNumberFormat="1" applyFont="1" applyAlignment="1">
      <alignment horizontal="right"/>
    </xf>
    <xf numFmtId="0" fontId="5" fillId="0" borderId="8" xfId="0" applyFont="1" applyBorder="1" applyAlignment="1">
      <alignment horizontal="center"/>
    </xf>
    <xf numFmtId="164" fontId="5" fillId="0" borderId="6" xfId="0" applyNumberFormat="1" applyFont="1" applyBorder="1" applyAlignment="1">
      <alignment horizontal="right"/>
    </xf>
    <xf numFmtId="0" fontId="5" fillId="0" borderId="9" xfId="0" applyFont="1" applyBorder="1" applyAlignment="1">
      <alignment horizontal="center"/>
    </xf>
    <xf numFmtId="0" fontId="5" fillId="0" borderId="10" xfId="0" applyFont="1" applyBorder="1" applyAlignment="1">
      <alignment horizontal="right"/>
    </xf>
    <xf numFmtId="0" fontId="5" fillId="0" borderId="0" xfId="0" applyFont="1"/>
    <xf numFmtId="164" fontId="5" fillId="4" borderId="4" xfId="0" applyNumberFormat="1" applyFont="1" applyFill="1" applyBorder="1" applyAlignment="1">
      <alignment horizontal="right"/>
    </xf>
    <xf numFmtId="0" fontId="5" fillId="0" borderId="11" xfId="0" applyFont="1" applyBorder="1" applyAlignment="1">
      <alignment horizontal="center"/>
    </xf>
    <xf numFmtId="164" fontId="5" fillId="0" borderId="10" xfId="0" applyNumberFormat="1" applyFont="1" applyBorder="1" applyAlignment="1">
      <alignment horizontal="right"/>
    </xf>
    <xf numFmtId="0" fontId="5" fillId="0" borderId="12" xfId="0" applyFont="1" applyBorder="1" applyAlignment="1">
      <alignment horizontal="center"/>
    </xf>
    <xf numFmtId="0" fontId="5" fillId="0" borderId="13" xfId="0" applyFont="1" applyBorder="1"/>
    <xf numFmtId="0" fontId="5" fillId="0" borderId="6" xfId="0" applyFont="1" applyBorder="1"/>
    <xf numFmtId="0" fontId="5" fillId="0" borderId="0" xfId="0" applyFont="1" applyAlignment="1">
      <alignment horizontal="center"/>
    </xf>
    <xf numFmtId="164" fontId="5" fillId="5" borderId="7" xfId="0" applyNumberFormat="1" applyFont="1" applyFill="1" applyBorder="1" applyAlignment="1">
      <alignment horizontal="right"/>
    </xf>
    <xf numFmtId="164" fontId="5" fillId="0" borderId="14" xfId="0" applyNumberFormat="1" applyFont="1" applyBorder="1" applyAlignment="1">
      <alignment horizontal="right"/>
    </xf>
    <xf numFmtId="0" fontId="5" fillId="0" borderId="10" xfId="0" applyFont="1" applyBorder="1"/>
    <xf numFmtId="0" fontId="5" fillId="0" borderId="15" xfId="0" applyFont="1" applyBorder="1" applyAlignment="1">
      <alignment horizontal="center"/>
    </xf>
    <xf numFmtId="164" fontId="5" fillId="0" borderId="16" xfId="0" applyNumberFormat="1" applyFont="1" applyBorder="1" applyAlignment="1">
      <alignment horizontal="right"/>
    </xf>
    <xf numFmtId="0" fontId="6" fillId="0" borderId="0" xfId="0" applyFont="1"/>
    <xf numFmtId="0" fontId="6" fillId="7" borderId="17" xfId="0" applyFont="1" applyFill="1" applyBorder="1"/>
    <xf numFmtId="0" fontId="6" fillId="2" borderId="17" xfId="0" applyFont="1" applyFill="1" applyBorder="1"/>
    <xf numFmtId="9" fontId="7" fillId="7" borderId="17" xfId="0" applyNumberFormat="1" applyFont="1" applyFill="1" applyBorder="1"/>
    <xf numFmtId="0" fontId="7" fillId="0" borderId="0" xfId="0" applyFont="1"/>
    <xf numFmtId="9" fontId="7" fillId="7" borderId="17" xfId="0" applyNumberFormat="1" applyFont="1" applyFill="1" applyBorder="1" applyAlignment="1">
      <alignment horizontal="right"/>
    </xf>
    <xf numFmtId="0" fontId="7" fillId="2" borderId="17" xfId="0" applyFont="1" applyFill="1" applyBorder="1" applyAlignment="1">
      <alignment horizontal="center"/>
    </xf>
    <xf numFmtId="0" fontId="6" fillId="2" borderId="17" xfId="0" applyFont="1" applyFill="1" applyBorder="1" applyAlignment="1">
      <alignment horizontal="right"/>
    </xf>
    <xf numFmtId="0" fontId="4" fillId="0" borderId="0" xfId="0" applyFont="1" applyAlignment="1">
      <alignment horizontal="right"/>
    </xf>
    <xf numFmtId="0" fontId="8" fillId="0" borderId="18" xfId="0" applyFont="1" applyBorder="1" applyAlignment="1">
      <alignment wrapText="1"/>
    </xf>
    <xf numFmtId="0" fontId="9" fillId="8" borderId="19" xfId="0" applyFont="1" applyFill="1" applyBorder="1" applyAlignment="1">
      <alignment horizontal="center" wrapText="1"/>
    </xf>
    <xf numFmtId="0" fontId="9" fillId="8" borderId="17" xfId="0" applyFont="1" applyFill="1" applyBorder="1" applyAlignment="1">
      <alignment horizontal="center" wrapText="1"/>
    </xf>
    <xf numFmtId="0" fontId="10" fillId="8" borderId="17" xfId="0" applyFont="1" applyFill="1" applyBorder="1" applyAlignment="1">
      <alignment horizontal="center" wrapText="1"/>
    </xf>
    <xf numFmtId="14" fontId="5" fillId="0" borderId="0" xfId="0" applyNumberFormat="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9" fontId="5" fillId="0" borderId="0" xfId="0" applyNumberFormat="1" applyFont="1" applyAlignment="1">
      <alignment horizontal="right"/>
    </xf>
    <xf numFmtId="164" fontId="4" fillId="9" borderId="17" xfId="0" applyNumberFormat="1" applyFont="1" applyFill="1" applyBorder="1" applyAlignment="1">
      <alignment horizontal="center"/>
    </xf>
    <xf numFmtId="0" fontId="1" fillId="9" borderId="17" xfId="0" applyFont="1" applyFill="1" applyBorder="1"/>
    <xf numFmtId="0" fontId="1" fillId="8" borderId="19" xfId="0" applyFont="1" applyFill="1" applyBorder="1"/>
    <xf numFmtId="0" fontId="2" fillId="2" borderId="1" xfId="0" applyFont="1" applyFill="1" applyBorder="1"/>
    <xf numFmtId="0" fontId="3" fillId="0" borderId="2" xfId="0" applyFont="1" applyBorder="1"/>
    <xf numFmtId="0" fontId="3" fillId="0" borderId="3" xfId="0" applyFont="1" applyBorder="1"/>
    <xf numFmtId="0" fontId="2" fillId="6" borderId="1" xfId="0" applyFont="1" applyFill="1" applyBorder="1"/>
    <xf numFmtId="0" fontId="2" fillId="2" borderId="1" xfId="0" applyFont="1" applyFill="1" applyBorder="1" applyAlignment="1">
      <alignment wrapText="1"/>
    </xf>
    <xf numFmtId="0" fontId="1" fillId="0" borderId="0" xfId="0" applyFont="1"/>
    <xf numFmtId="0" fontId="0" fillId="0" borderId="0" xfId="0"/>
    <xf numFmtId="0" fontId="1" fillId="10" borderId="1" xfId="0" applyFont="1" applyFill="1" applyBorder="1"/>
    <xf numFmtId="0" fontId="1" fillId="0" borderId="19"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0" zoomScale="74" zoomScaleNormal="74" workbookViewId="0">
      <selection activeCell="D31" sqref="D31"/>
    </sheetView>
  </sheetViews>
  <sheetFormatPr defaultColWidth="12.6328125" defaultRowHeight="15.75" customHeight="1" x14ac:dyDescent="0.25"/>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3" x14ac:dyDescent="0.3">
      <c r="A4" s="47" t="s">
        <v>0</v>
      </c>
      <c r="B4" s="48"/>
      <c r="C4" s="48"/>
      <c r="D4" s="48"/>
      <c r="E4" s="48"/>
      <c r="F4" s="48"/>
      <c r="G4" s="48"/>
      <c r="H4" s="48"/>
      <c r="I4" s="48"/>
      <c r="J4" s="49"/>
      <c r="K4" s="1"/>
      <c r="L4" s="1"/>
      <c r="M4" s="1"/>
      <c r="N4" s="1"/>
      <c r="O4" s="1"/>
      <c r="P4" s="1"/>
      <c r="Q4" s="1"/>
      <c r="R4" s="1"/>
      <c r="S4" s="1"/>
      <c r="T4" s="1"/>
      <c r="U4" s="1"/>
      <c r="V4" s="1"/>
      <c r="W4" s="1"/>
      <c r="X4" s="1"/>
      <c r="Y4" s="1"/>
      <c r="Z4" s="1"/>
    </row>
    <row r="5" spans="1:26" ht="13" x14ac:dyDescent="0.3">
      <c r="A5" s="1"/>
      <c r="B5" s="1"/>
      <c r="C5" s="1"/>
      <c r="D5" s="1"/>
      <c r="E5" s="1"/>
      <c r="F5" s="1"/>
      <c r="G5" s="2" t="s">
        <v>1</v>
      </c>
      <c r="H5" s="1"/>
      <c r="I5" s="1"/>
      <c r="J5" s="1"/>
      <c r="K5" s="1"/>
      <c r="L5" s="1"/>
      <c r="M5" s="1"/>
      <c r="N5" s="1"/>
      <c r="O5" s="1"/>
      <c r="P5" s="1"/>
      <c r="Q5" s="1"/>
      <c r="R5" s="1"/>
      <c r="S5" s="1"/>
      <c r="T5" s="1"/>
      <c r="U5" s="1"/>
      <c r="V5" s="1"/>
      <c r="W5" s="1"/>
      <c r="X5" s="1"/>
      <c r="Y5" s="1"/>
      <c r="Z5" s="1"/>
    </row>
    <row r="6" spans="1:26" ht="15.75" customHeight="1" x14ac:dyDescent="0.35">
      <c r="A6" s="3" t="s">
        <v>2</v>
      </c>
      <c r="B6" s="4" t="s">
        <v>3</v>
      </c>
      <c r="C6" s="3" t="s">
        <v>4</v>
      </c>
      <c r="D6" s="1"/>
      <c r="E6" s="1"/>
      <c r="F6" s="1"/>
      <c r="G6" s="5" t="s">
        <v>5</v>
      </c>
      <c r="H6" s="6" t="s">
        <v>4</v>
      </c>
      <c r="I6" s="1"/>
      <c r="J6" s="1"/>
      <c r="K6" s="1"/>
      <c r="L6" s="1"/>
      <c r="M6" s="1"/>
      <c r="N6" s="1"/>
      <c r="O6" s="1"/>
      <c r="P6" s="1"/>
      <c r="Q6" s="1"/>
      <c r="R6" s="1"/>
      <c r="S6" s="1"/>
      <c r="T6" s="1"/>
      <c r="U6" s="1"/>
      <c r="V6" s="1"/>
      <c r="W6" s="1"/>
      <c r="X6" s="1"/>
      <c r="Y6" s="1"/>
      <c r="Z6" s="1"/>
    </row>
    <row r="7" spans="1:26" ht="15.75" customHeight="1" x14ac:dyDescent="0.35">
      <c r="A7" s="7">
        <v>1</v>
      </c>
      <c r="B7" s="7">
        <v>30</v>
      </c>
      <c r="C7" s="8">
        <f>VLOOKUP(B7,$G$6:$H$13,2,1)</f>
        <v>3</v>
      </c>
      <c r="D7" s="9"/>
      <c r="E7" s="1"/>
      <c r="F7" s="1"/>
      <c r="G7" s="10">
        <v>3</v>
      </c>
      <c r="H7" s="11">
        <v>1.25</v>
      </c>
      <c r="I7" s="1"/>
      <c r="J7" s="1"/>
      <c r="K7" s="1"/>
      <c r="L7" s="1"/>
      <c r="M7" s="1"/>
      <c r="N7" s="1"/>
      <c r="O7" s="1"/>
      <c r="P7" s="1"/>
      <c r="Q7" s="1"/>
      <c r="R7" s="1"/>
      <c r="S7" s="1"/>
      <c r="T7" s="1"/>
      <c r="U7" s="1"/>
      <c r="V7" s="1"/>
      <c r="W7" s="1"/>
      <c r="X7" s="1"/>
      <c r="Y7" s="1"/>
      <c r="Z7" s="1"/>
    </row>
    <row r="8" spans="1:26" ht="15.75" customHeight="1" x14ac:dyDescent="0.35">
      <c r="A8" s="7">
        <v>2</v>
      </c>
      <c r="B8" s="7">
        <v>45</v>
      </c>
      <c r="C8" s="8">
        <f t="shared" ref="C8:C11" si="0">VLOOKUP(B8,$G$6:$H$13,2,1)</f>
        <v>3</v>
      </c>
      <c r="D8" s="9"/>
      <c r="E8" s="1"/>
      <c r="F8" s="1"/>
      <c r="G8" s="12">
        <v>5</v>
      </c>
      <c r="H8" s="11">
        <v>1.5</v>
      </c>
      <c r="I8" s="1"/>
      <c r="J8" s="1"/>
      <c r="K8" s="1"/>
      <c r="L8" s="1"/>
      <c r="M8" s="1"/>
      <c r="N8" s="1"/>
      <c r="O8" s="1"/>
      <c r="P8" s="1"/>
      <c r="Q8" s="1"/>
      <c r="R8" s="1"/>
      <c r="S8" s="1"/>
      <c r="T8" s="1"/>
      <c r="U8" s="1"/>
      <c r="V8" s="1"/>
      <c r="W8" s="1"/>
      <c r="X8" s="1"/>
      <c r="Y8" s="1"/>
      <c r="Z8" s="1"/>
    </row>
    <row r="9" spans="1:26" ht="15.75" customHeight="1" x14ac:dyDescent="0.35">
      <c r="A9" s="7">
        <v>3</v>
      </c>
      <c r="B9" s="7">
        <v>41.5</v>
      </c>
      <c r="C9" s="8">
        <f t="shared" si="0"/>
        <v>3</v>
      </c>
      <c r="D9" s="9"/>
      <c r="E9" s="1"/>
      <c r="F9" s="1"/>
      <c r="G9" s="12">
        <v>7</v>
      </c>
      <c r="H9" s="11">
        <v>1.75</v>
      </c>
      <c r="I9" s="1"/>
      <c r="J9" s="1"/>
      <c r="K9" s="1"/>
      <c r="L9" s="1"/>
      <c r="M9" s="1"/>
      <c r="N9" s="1"/>
      <c r="O9" s="1"/>
      <c r="P9" s="1"/>
      <c r="Q9" s="1"/>
      <c r="R9" s="1"/>
      <c r="S9" s="1"/>
      <c r="T9" s="1"/>
      <c r="U9" s="1"/>
      <c r="V9" s="1"/>
      <c r="W9" s="1"/>
      <c r="X9" s="1"/>
      <c r="Y9" s="1"/>
      <c r="Z9" s="1"/>
    </row>
    <row r="10" spans="1:26" ht="15.75" customHeight="1" x14ac:dyDescent="0.35">
      <c r="A10" s="7">
        <v>4</v>
      </c>
      <c r="B10" s="7">
        <v>27</v>
      </c>
      <c r="C10" s="8">
        <f t="shared" si="0"/>
        <v>2.5</v>
      </c>
      <c r="D10" s="9"/>
      <c r="E10" s="1"/>
      <c r="F10" s="1"/>
      <c r="G10" s="12">
        <v>10</v>
      </c>
      <c r="H10" s="11">
        <v>2</v>
      </c>
      <c r="I10" s="1"/>
      <c r="J10" s="1"/>
      <c r="K10" s="1"/>
      <c r="L10" s="1"/>
      <c r="M10" s="1"/>
      <c r="N10" s="1"/>
      <c r="O10" s="1"/>
      <c r="P10" s="1"/>
      <c r="Q10" s="1"/>
      <c r="R10" s="1"/>
      <c r="S10" s="1"/>
      <c r="T10" s="1"/>
      <c r="U10" s="1"/>
      <c r="V10" s="1"/>
      <c r="W10" s="1"/>
      <c r="X10" s="1"/>
      <c r="Y10" s="1"/>
      <c r="Z10" s="1"/>
    </row>
    <row r="11" spans="1:26" ht="15.75" customHeight="1" x14ac:dyDescent="0.35">
      <c r="A11" s="13">
        <v>5</v>
      </c>
      <c r="B11" s="13">
        <v>9.5</v>
      </c>
      <c r="C11" s="8">
        <f t="shared" si="0"/>
        <v>1.75</v>
      </c>
      <c r="D11" s="9"/>
      <c r="E11" s="1"/>
      <c r="F11" s="1"/>
      <c r="G11" s="12">
        <v>20</v>
      </c>
      <c r="H11" s="11">
        <v>2.5</v>
      </c>
      <c r="I11" s="1"/>
      <c r="J11" s="1"/>
      <c r="K11" s="1"/>
      <c r="L11" s="1"/>
      <c r="M11" s="1"/>
      <c r="N11" s="1"/>
      <c r="O11" s="1"/>
      <c r="P11" s="1"/>
      <c r="Q11" s="1"/>
      <c r="R11" s="1"/>
      <c r="S11" s="1"/>
      <c r="T11" s="1"/>
      <c r="U11" s="1"/>
      <c r="V11" s="1"/>
      <c r="W11" s="1"/>
      <c r="X11" s="1"/>
      <c r="Y11" s="1"/>
      <c r="Z11" s="1"/>
    </row>
    <row r="12" spans="1:26" ht="15.75" customHeight="1" x14ac:dyDescent="0.35">
      <c r="A12" s="1"/>
      <c r="B12" s="14" t="s">
        <v>6</v>
      </c>
      <c r="C12" s="15">
        <f>SUM(C7:C11)</f>
        <v>13.25</v>
      </c>
      <c r="D12" s="1"/>
      <c r="E12" s="1"/>
      <c r="F12" s="1"/>
      <c r="G12" s="12">
        <v>30</v>
      </c>
      <c r="H12" s="11">
        <v>3</v>
      </c>
      <c r="I12" s="1"/>
      <c r="J12" s="2" t="s">
        <v>7</v>
      </c>
      <c r="K12" s="1"/>
      <c r="L12" s="1"/>
      <c r="M12" s="1"/>
      <c r="N12" s="1"/>
      <c r="O12" s="1"/>
      <c r="P12" s="1"/>
      <c r="Q12" s="1"/>
      <c r="R12" s="1"/>
      <c r="S12" s="1"/>
      <c r="T12" s="1"/>
      <c r="U12" s="1"/>
      <c r="V12" s="1"/>
      <c r="W12" s="1"/>
      <c r="X12" s="1"/>
      <c r="Y12" s="1"/>
      <c r="Z12" s="1"/>
    </row>
    <row r="13" spans="1:26" ht="15.75" customHeight="1" x14ac:dyDescent="0.35">
      <c r="A13" s="1"/>
      <c r="B13" s="1"/>
      <c r="C13" s="1"/>
      <c r="D13" s="1"/>
      <c r="E13" s="1"/>
      <c r="F13" s="1"/>
      <c r="G13" s="16">
        <v>60</v>
      </c>
      <c r="H13" s="17">
        <v>3.5</v>
      </c>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 x14ac:dyDescent="0.3">
      <c r="A17" s="47" t="s">
        <v>8</v>
      </c>
      <c r="B17" s="48"/>
      <c r="C17" s="48"/>
      <c r="D17" s="48"/>
      <c r="E17" s="48"/>
      <c r="F17" s="48"/>
      <c r="G17" s="48"/>
      <c r="H17" s="48"/>
      <c r="I17" s="48"/>
      <c r="J17" s="49"/>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3" t="s">
        <v>9</v>
      </c>
      <c r="B19" s="3" t="s">
        <v>10</v>
      </c>
      <c r="C19" s="18" t="s">
        <v>11</v>
      </c>
      <c r="D19" s="3" t="s">
        <v>6</v>
      </c>
      <c r="E19" s="1"/>
      <c r="F19" s="1"/>
      <c r="G19" s="3" t="s">
        <v>9</v>
      </c>
      <c r="H19" s="19" t="s">
        <v>10</v>
      </c>
      <c r="I19" s="1"/>
      <c r="J19" s="1"/>
      <c r="K19" s="1"/>
      <c r="L19" s="1"/>
      <c r="M19" s="1"/>
      <c r="N19" s="1"/>
      <c r="O19" s="1"/>
      <c r="P19" s="1"/>
      <c r="Q19" s="1"/>
      <c r="R19" s="1"/>
      <c r="S19" s="1"/>
      <c r="T19" s="1"/>
      <c r="U19" s="1"/>
      <c r="V19" s="1"/>
      <c r="W19" s="1"/>
      <c r="X19" s="1"/>
      <c r="Y19" s="1"/>
      <c r="Z19" s="1"/>
    </row>
    <row r="20" spans="1:26" ht="14.5" x14ac:dyDescent="0.35">
      <c r="A20" s="20" t="s">
        <v>12</v>
      </c>
      <c r="B20" s="8">
        <f>VLOOKUP(A20,$G$19:$H$30,2,0)</f>
        <v>7.5</v>
      </c>
      <c r="C20" s="21">
        <v>6</v>
      </c>
      <c r="D20" s="22">
        <f>B20*C20</f>
        <v>45</v>
      </c>
      <c r="E20" s="1"/>
      <c r="F20" s="1"/>
      <c r="G20" s="20" t="s">
        <v>12</v>
      </c>
      <c r="H20" s="23">
        <v>7.5</v>
      </c>
      <c r="I20" s="1"/>
      <c r="J20" s="1"/>
      <c r="K20" s="1"/>
      <c r="L20" s="1"/>
      <c r="M20" s="1"/>
      <c r="N20" s="1"/>
      <c r="O20" s="1"/>
      <c r="P20" s="1"/>
      <c r="Q20" s="1"/>
      <c r="R20" s="1"/>
      <c r="S20" s="1"/>
      <c r="T20" s="1"/>
      <c r="U20" s="1"/>
      <c r="V20" s="1"/>
      <c r="W20" s="1"/>
      <c r="X20" s="1"/>
      <c r="Y20" s="1"/>
      <c r="Z20" s="1"/>
    </row>
    <row r="21" spans="1:26" ht="14.5" x14ac:dyDescent="0.35">
      <c r="A21" s="20" t="s">
        <v>13</v>
      </c>
      <c r="B21" s="8">
        <f t="shared" ref="B21:B30" si="1">VLOOKUP(A21,$G$19:$H$30,2,0)</f>
        <v>4.5</v>
      </c>
      <c r="C21" s="21">
        <v>8</v>
      </c>
      <c r="D21" s="22">
        <f t="shared" ref="D21:D30" si="2">B21*C21</f>
        <v>36</v>
      </c>
      <c r="E21" s="1"/>
      <c r="F21" s="1"/>
      <c r="G21" s="20" t="s">
        <v>13</v>
      </c>
      <c r="H21" s="23">
        <v>4.5</v>
      </c>
      <c r="I21" s="1"/>
      <c r="J21" s="1"/>
      <c r="K21" s="1"/>
      <c r="L21" s="1"/>
      <c r="M21" s="1"/>
      <c r="N21" s="1"/>
      <c r="O21" s="1"/>
      <c r="P21" s="1"/>
      <c r="Q21" s="1"/>
      <c r="R21" s="1"/>
      <c r="S21" s="1"/>
      <c r="T21" s="1"/>
      <c r="U21" s="1"/>
      <c r="V21" s="1"/>
      <c r="W21" s="1"/>
      <c r="X21" s="1"/>
      <c r="Y21" s="1"/>
      <c r="Z21" s="1"/>
    </row>
    <row r="22" spans="1:26" ht="14.5" x14ac:dyDescent="0.35">
      <c r="A22" s="20" t="s">
        <v>14</v>
      </c>
      <c r="B22" s="8">
        <f t="shared" si="1"/>
        <v>2.5</v>
      </c>
      <c r="C22" s="21">
        <v>5</v>
      </c>
      <c r="D22" s="22">
        <f t="shared" si="2"/>
        <v>12.5</v>
      </c>
      <c r="E22" s="1"/>
      <c r="F22" s="1"/>
      <c r="G22" s="20" t="s">
        <v>14</v>
      </c>
      <c r="H22" s="23">
        <v>2.5</v>
      </c>
      <c r="I22" s="1"/>
      <c r="J22" s="1"/>
      <c r="K22" s="1"/>
      <c r="L22" s="1"/>
      <c r="M22" s="1"/>
      <c r="N22" s="1"/>
      <c r="O22" s="1"/>
      <c r="P22" s="1"/>
      <c r="Q22" s="1"/>
      <c r="R22" s="1"/>
      <c r="S22" s="1"/>
      <c r="T22" s="1"/>
      <c r="U22" s="1"/>
      <c r="V22" s="1"/>
      <c r="W22" s="1"/>
      <c r="X22" s="1"/>
      <c r="Y22" s="1"/>
      <c r="Z22" s="1"/>
    </row>
    <row r="23" spans="1:26" ht="14.5" x14ac:dyDescent="0.35">
      <c r="A23" s="20" t="s">
        <v>15</v>
      </c>
      <c r="B23" s="8">
        <f t="shared" si="1"/>
        <v>5</v>
      </c>
      <c r="C23" s="21">
        <v>6</v>
      </c>
      <c r="D23" s="22">
        <f t="shared" si="2"/>
        <v>30</v>
      </c>
      <c r="E23" s="1"/>
      <c r="F23" s="1"/>
      <c r="G23" s="20" t="s">
        <v>15</v>
      </c>
      <c r="H23" s="23">
        <v>5</v>
      </c>
      <c r="I23" s="1"/>
      <c r="J23" s="1"/>
      <c r="K23" s="1"/>
      <c r="L23" s="1"/>
      <c r="M23" s="1"/>
      <c r="N23" s="1"/>
      <c r="O23" s="1"/>
      <c r="P23" s="1"/>
      <c r="Q23" s="1"/>
      <c r="R23" s="1"/>
      <c r="S23" s="1"/>
      <c r="T23" s="1"/>
      <c r="U23" s="1"/>
      <c r="V23" s="1"/>
      <c r="W23" s="1"/>
      <c r="X23" s="1"/>
      <c r="Y23" s="1"/>
      <c r="Z23" s="1"/>
    </row>
    <row r="24" spans="1:26" ht="14.5" x14ac:dyDescent="0.35">
      <c r="A24" s="20" t="s">
        <v>16</v>
      </c>
      <c r="B24" s="8">
        <f t="shared" si="1"/>
        <v>7.5</v>
      </c>
      <c r="C24" s="21">
        <v>4</v>
      </c>
      <c r="D24" s="22">
        <f t="shared" si="2"/>
        <v>30</v>
      </c>
      <c r="E24" s="1"/>
      <c r="F24" s="1"/>
      <c r="G24" s="20" t="s">
        <v>16</v>
      </c>
      <c r="H24" s="23">
        <v>7.5</v>
      </c>
      <c r="I24" s="1"/>
      <c r="J24" s="1"/>
      <c r="K24" s="1"/>
      <c r="L24" s="1"/>
      <c r="M24" s="1"/>
      <c r="N24" s="1"/>
      <c r="O24" s="1"/>
      <c r="P24" s="1"/>
      <c r="Q24" s="1"/>
      <c r="R24" s="1"/>
      <c r="S24" s="1"/>
      <c r="T24" s="1"/>
      <c r="U24" s="1"/>
      <c r="V24" s="1"/>
      <c r="W24" s="1"/>
      <c r="X24" s="1"/>
      <c r="Y24" s="1"/>
      <c r="Z24" s="1"/>
    </row>
    <row r="25" spans="1:26" ht="14.5" x14ac:dyDescent="0.35">
      <c r="A25" s="20" t="s">
        <v>17</v>
      </c>
      <c r="B25" s="8">
        <f t="shared" si="1"/>
        <v>6</v>
      </c>
      <c r="C25" s="21">
        <v>3</v>
      </c>
      <c r="D25" s="22">
        <f t="shared" si="2"/>
        <v>18</v>
      </c>
      <c r="E25" s="1"/>
      <c r="F25" s="1"/>
      <c r="G25" s="20" t="s">
        <v>17</v>
      </c>
      <c r="H25" s="23">
        <v>6</v>
      </c>
      <c r="I25" s="1"/>
      <c r="J25" s="1"/>
      <c r="K25" s="1"/>
      <c r="L25" s="1"/>
      <c r="M25" s="1"/>
      <c r="N25" s="1"/>
      <c r="O25" s="1"/>
      <c r="P25" s="1"/>
      <c r="Q25" s="1"/>
      <c r="R25" s="1"/>
      <c r="S25" s="1"/>
      <c r="T25" s="1"/>
      <c r="U25" s="1"/>
      <c r="V25" s="1"/>
      <c r="W25" s="1"/>
      <c r="X25" s="1"/>
      <c r="Y25" s="1"/>
      <c r="Z25" s="1"/>
    </row>
    <row r="26" spans="1:26" ht="14.5" x14ac:dyDescent="0.35">
      <c r="A26" s="20" t="s">
        <v>18</v>
      </c>
      <c r="B26" s="8">
        <f t="shared" si="1"/>
        <v>2</v>
      </c>
      <c r="C26" s="21">
        <v>4</v>
      </c>
      <c r="D26" s="22">
        <f t="shared" si="2"/>
        <v>8</v>
      </c>
      <c r="E26" s="1"/>
      <c r="F26" s="1"/>
      <c r="G26" s="20" t="s">
        <v>18</v>
      </c>
      <c r="H26" s="23">
        <v>2</v>
      </c>
      <c r="I26" s="1"/>
      <c r="J26" s="1"/>
      <c r="K26" s="1"/>
      <c r="L26" s="1"/>
      <c r="M26" s="1"/>
      <c r="N26" s="1"/>
      <c r="O26" s="1"/>
      <c r="P26" s="1"/>
      <c r="Q26" s="1"/>
      <c r="R26" s="1"/>
      <c r="S26" s="1"/>
      <c r="T26" s="1"/>
      <c r="U26" s="1"/>
      <c r="V26" s="1"/>
      <c r="W26" s="1"/>
      <c r="X26" s="1"/>
      <c r="Y26" s="1"/>
      <c r="Z26" s="1"/>
    </row>
    <row r="27" spans="1:26" ht="14.5" x14ac:dyDescent="0.35">
      <c r="A27" s="20" t="s">
        <v>19</v>
      </c>
      <c r="B27" s="8">
        <f t="shared" si="1"/>
        <v>4</v>
      </c>
      <c r="C27" s="21">
        <v>2</v>
      </c>
      <c r="D27" s="22">
        <f t="shared" si="2"/>
        <v>8</v>
      </c>
      <c r="E27" s="1"/>
      <c r="F27" s="1"/>
      <c r="G27" s="20" t="s">
        <v>19</v>
      </c>
      <c r="H27" s="23">
        <v>4</v>
      </c>
      <c r="I27" s="1"/>
      <c r="J27" s="1"/>
      <c r="K27" s="1"/>
      <c r="L27" s="1"/>
      <c r="M27" s="1"/>
      <c r="N27" s="1"/>
      <c r="O27" s="1"/>
      <c r="P27" s="1"/>
      <c r="Q27" s="1"/>
      <c r="R27" s="1"/>
      <c r="S27" s="1"/>
      <c r="T27" s="1"/>
      <c r="U27" s="1"/>
      <c r="V27" s="1"/>
      <c r="W27" s="1"/>
      <c r="X27" s="1"/>
      <c r="Y27" s="1"/>
      <c r="Z27" s="1"/>
    </row>
    <row r="28" spans="1:26" ht="14.5" x14ac:dyDescent="0.35">
      <c r="A28" s="20" t="s">
        <v>20</v>
      </c>
      <c r="B28" s="8">
        <f t="shared" si="1"/>
        <v>3.5</v>
      </c>
      <c r="C28" s="21">
        <v>4</v>
      </c>
      <c r="D28" s="22">
        <f t="shared" si="2"/>
        <v>14</v>
      </c>
      <c r="E28" s="1"/>
      <c r="F28" s="1"/>
      <c r="G28" s="20" t="s">
        <v>20</v>
      </c>
      <c r="H28" s="23">
        <v>3.5</v>
      </c>
      <c r="I28" s="1"/>
      <c r="J28" s="1"/>
      <c r="K28" s="1"/>
      <c r="L28" s="1"/>
      <c r="M28" s="1"/>
      <c r="N28" s="1"/>
      <c r="O28" s="1"/>
      <c r="P28" s="1"/>
      <c r="Q28" s="1"/>
      <c r="R28" s="1"/>
      <c r="S28" s="1"/>
      <c r="T28" s="1"/>
      <c r="U28" s="1"/>
      <c r="V28" s="1"/>
      <c r="W28" s="1"/>
      <c r="X28" s="1"/>
      <c r="Y28" s="1"/>
      <c r="Z28" s="1"/>
    </row>
    <row r="29" spans="1:26" ht="14.5" x14ac:dyDescent="0.35">
      <c r="A29" s="20" t="s">
        <v>21</v>
      </c>
      <c r="B29" s="8">
        <f t="shared" si="1"/>
        <v>8</v>
      </c>
      <c r="C29" s="21">
        <v>4</v>
      </c>
      <c r="D29" s="22">
        <f t="shared" si="2"/>
        <v>32</v>
      </c>
      <c r="E29" s="1"/>
      <c r="F29" s="1"/>
      <c r="G29" s="20" t="s">
        <v>21</v>
      </c>
      <c r="H29" s="23">
        <v>8</v>
      </c>
      <c r="I29" s="1"/>
      <c r="J29" s="1"/>
      <c r="K29" s="1"/>
      <c r="L29" s="1"/>
      <c r="M29" s="1"/>
      <c r="N29" s="1"/>
      <c r="O29" s="1"/>
      <c r="P29" s="1"/>
      <c r="Q29" s="1"/>
      <c r="R29" s="1"/>
      <c r="S29" s="1"/>
      <c r="T29" s="1"/>
      <c r="U29" s="1"/>
      <c r="V29" s="1"/>
      <c r="W29" s="1"/>
      <c r="X29" s="1"/>
      <c r="Y29" s="1"/>
      <c r="Z29" s="1"/>
    </row>
    <row r="30" spans="1:26" ht="14.5" x14ac:dyDescent="0.35">
      <c r="A30" s="24" t="s">
        <v>22</v>
      </c>
      <c r="B30" s="8">
        <f t="shared" si="1"/>
        <v>4</v>
      </c>
      <c r="C30" s="25">
        <v>6</v>
      </c>
      <c r="D30" s="22">
        <f t="shared" si="2"/>
        <v>24</v>
      </c>
      <c r="E30" s="1"/>
      <c r="F30" s="1"/>
      <c r="G30" s="24" t="s">
        <v>22</v>
      </c>
      <c r="H30" s="26">
        <v>4</v>
      </c>
      <c r="I30" s="1"/>
      <c r="J30" s="1"/>
      <c r="K30" s="1"/>
      <c r="L30" s="1"/>
      <c r="M30" s="1"/>
      <c r="N30" s="1"/>
      <c r="O30" s="1"/>
      <c r="P30" s="1"/>
      <c r="Q30" s="1"/>
      <c r="R30" s="1"/>
      <c r="S30" s="1"/>
      <c r="T30" s="1"/>
      <c r="U30" s="1"/>
      <c r="V30" s="1"/>
      <c r="W30" s="1"/>
      <c r="X30" s="1"/>
      <c r="Y30" s="1"/>
      <c r="Z30" s="1"/>
    </row>
    <row r="31" spans="1:26" ht="14.5" x14ac:dyDescent="0.35">
      <c r="A31" s="1"/>
      <c r="B31" s="1"/>
      <c r="C31" s="14"/>
      <c r="D31" s="15">
        <f>SUM(D20:E30)</f>
        <v>257.5</v>
      </c>
      <c r="E31" s="1"/>
      <c r="F31" s="1"/>
      <c r="G31" s="1"/>
      <c r="H31" s="1"/>
      <c r="I31" s="1"/>
      <c r="J31" s="1"/>
      <c r="K31" s="1"/>
      <c r="L31" s="1"/>
      <c r="M31" s="1"/>
      <c r="N31" s="1"/>
      <c r="O31" s="1"/>
      <c r="P31" s="1"/>
      <c r="Q31" s="1"/>
      <c r="R31" s="1"/>
      <c r="S31" s="1"/>
      <c r="T31" s="1"/>
      <c r="U31" s="1"/>
      <c r="V31" s="1"/>
      <c r="W31" s="1"/>
      <c r="X31" s="1"/>
      <c r="Y31" s="1"/>
      <c r="Z31" s="1"/>
    </row>
    <row r="32" spans="1:26" ht="12.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4:J4"/>
    <mergeCell ref="A17:J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K18"/>
  <sheetViews>
    <sheetView workbookViewId="0">
      <selection activeCell="G1" sqref="G1:G1048576"/>
    </sheetView>
  </sheetViews>
  <sheetFormatPr defaultColWidth="12.6328125" defaultRowHeight="15.75" customHeight="1" x14ac:dyDescent="0.25"/>
  <cols>
    <col min="2" max="2" width="18.453125" customWidth="1"/>
    <col min="5" max="5" width="17.08984375" customWidth="1"/>
    <col min="6" max="6" width="21" customWidth="1"/>
    <col min="7" max="7" width="16.6328125" customWidth="1"/>
    <col min="10" max="10" width="20.54296875" customWidth="1"/>
  </cols>
  <sheetData>
    <row r="3" spans="2:11" ht="13" x14ac:dyDescent="0.3">
      <c r="B3" s="50" t="s">
        <v>23</v>
      </c>
      <c r="C3" s="48"/>
      <c r="D3" s="48"/>
      <c r="E3" s="48"/>
      <c r="F3" s="49"/>
      <c r="G3" s="1"/>
      <c r="H3" s="1"/>
      <c r="I3" s="1"/>
      <c r="J3" s="1"/>
      <c r="K3" s="1"/>
    </row>
    <row r="4" spans="2:11" ht="15.75" customHeight="1" x14ac:dyDescent="0.25">
      <c r="B4" s="1"/>
      <c r="C4" s="1"/>
      <c r="D4" s="1"/>
      <c r="E4" s="1"/>
      <c r="F4" s="1"/>
      <c r="G4" s="1"/>
      <c r="H4" s="1"/>
      <c r="I4" s="1"/>
      <c r="J4" s="1"/>
      <c r="K4" s="1"/>
    </row>
    <row r="5" spans="2:11" ht="15.75" customHeight="1" x14ac:dyDescent="0.35">
      <c r="B5" s="27" t="s">
        <v>24</v>
      </c>
      <c r="C5" s="27" t="s">
        <v>25</v>
      </c>
      <c r="D5" s="28" t="s">
        <v>26</v>
      </c>
      <c r="E5" s="29" t="s">
        <v>27</v>
      </c>
      <c r="F5" s="1"/>
      <c r="G5" s="30" t="s">
        <v>26</v>
      </c>
      <c r="H5" s="30" t="s">
        <v>28</v>
      </c>
      <c r="I5" s="30" t="s">
        <v>29</v>
      </c>
      <c r="J5" s="30" t="s">
        <v>30</v>
      </c>
      <c r="K5" s="30" t="s">
        <v>31</v>
      </c>
    </row>
    <row r="6" spans="2:11" ht="15.75" customHeight="1" x14ac:dyDescent="0.35">
      <c r="B6" s="31" t="s">
        <v>32</v>
      </c>
      <c r="C6" s="31" t="s">
        <v>29</v>
      </c>
      <c r="D6" s="32">
        <f>INDEX($G$5:$K$7,MATCH(B6,$G$5:$G$7,0), MATCH(C6,$G$5:$K$5,0))</f>
        <v>0.1</v>
      </c>
      <c r="E6" s="33">
        <f>VLOOKUP(F6,$J$11:$K$18,2,0)</f>
        <v>153</v>
      </c>
      <c r="F6" s="2" t="str">
        <f>CONCATENATE(B6, C6)</f>
        <v>Home ApplianceFlipkart</v>
      </c>
      <c r="G6" s="30" t="s">
        <v>33</v>
      </c>
      <c r="H6" s="32">
        <v>0.16</v>
      </c>
      <c r="I6" s="32">
        <v>0.2</v>
      </c>
      <c r="J6" s="32">
        <v>0.11</v>
      </c>
      <c r="K6" s="32">
        <v>0.17</v>
      </c>
    </row>
    <row r="7" spans="2:11" ht="15.75" customHeight="1" x14ac:dyDescent="0.35">
      <c r="B7" s="31" t="s">
        <v>32</v>
      </c>
      <c r="C7" s="31" t="s">
        <v>28</v>
      </c>
      <c r="D7" s="32">
        <f>INDEX($G$5:$K$7,MATCH(B7,$G$5:$G$7,0), MATCH(C7,$G$5:$K$5,0))</f>
        <v>0.18</v>
      </c>
      <c r="E7" s="33">
        <f>VLOOKUP(F7,$J$11:$K$18,2,0)</f>
        <v>189</v>
      </c>
      <c r="F7" s="2" t="str">
        <f t="shared" ref="F7:F13" si="0">CONCATENATE(B7, C7)</f>
        <v>Home ApplianceAmazon</v>
      </c>
      <c r="G7" s="30" t="s">
        <v>32</v>
      </c>
      <c r="H7" s="32">
        <v>0.18</v>
      </c>
      <c r="I7" s="32">
        <v>0.1</v>
      </c>
      <c r="J7" s="32">
        <v>0.16</v>
      </c>
      <c r="K7" s="32">
        <v>0.2</v>
      </c>
    </row>
    <row r="8" spans="2:11" ht="15.75" customHeight="1" x14ac:dyDescent="0.35">
      <c r="B8" s="31" t="s">
        <v>33</v>
      </c>
      <c r="C8" s="31" t="s">
        <v>30</v>
      </c>
      <c r="D8" s="32">
        <f>INDEX($G$5:$K$7,MATCH(B8,$G$5:$G$7,0), MATCH(C8,$G$5:$K$5,0))</f>
        <v>0.11</v>
      </c>
      <c r="E8" s="33">
        <f>VLOOKUP(F8,$J$11:$K$18,2,0)</f>
        <v>182</v>
      </c>
      <c r="F8" s="2" t="str">
        <f t="shared" si="0"/>
        <v>MobileShopclues</v>
      </c>
      <c r="G8" s="1"/>
      <c r="H8" s="1"/>
      <c r="I8" s="1"/>
      <c r="J8" s="1"/>
      <c r="K8" s="1"/>
    </row>
    <row r="9" spans="2:11" ht="15.75" customHeight="1" x14ac:dyDescent="0.35">
      <c r="B9" s="31" t="s">
        <v>32</v>
      </c>
      <c r="C9" s="31" t="s">
        <v>31</v>
      </c>
      <c r="D9" s="32">
        <f>INDEX($G$5:$K$7,MATCH(B9,$G$5:$G$7,0), MATCH(C9,$G$5:$K$5,0))</f>
        <v>0.2</v>
      </c>
      <c r="E9" s="33">
        <f>VLOOKUP(F9,$J$11:$K$18,2,0)</f>
        <v>144</v>
      </c>
      <c r="F9" s="2" t="str">
        <f t="shared" si="0"/>
        <v>Home ApplianceSnapdeal</v>
      </c>
      <c r="G9" s="1"/>
      <c r="H9" s="1"/>
      <c r="I9" s="1"/>
      <c r="J9" s="1"/>
      <c r="K9" s="1"/>
    </row>
    <row r="10" spans="2:11" ht="15.75" customHeight="1" x14ac:dyDescent="0.35">
      <c r="B10" s="31" t="s">
        <v>32</v>
      </c>
      <c r="C10" s="31" t="s">
        <v>30</v>
      </c>
      <c r="D10" s="32">
        <f>INDEX($G$5:$K$7,MATCH(B10,$G$5:$G$7,0), MATCH(C10,$G$5:$K$5,0))</f>
        <v>0.16</v>
      </c>
      <c r="E10" s="33">
        <f>VLOOKUP(F10,$J$11:$K$18,2,0)</f>
        <v>165</v>
      </c>
      <c r="F10" s="2" t="str">
        <f t="shared" si="0"/>
        <v>Home ApplianceShopclues</v>
      </c>
      <c r="G10" s="29" t="s">
        <v>24</v>
      </c>
      <c r="H10" s="29" t="s">
        <v>25</v>
      </c>
      <c r="I10" s="29" t="s">
        <v>34</v>
      </c>
      <c r="J10" s="1"/>
      <c r="K10" s="1"/>
    </row>
    <row r="11" spans="2:11" ht="15.75" customHeight="1" x14ac:dyDescent="0.35">
      <c r="B11" s="31" t="s">
        <v>33</v>
      </c>
      <c r="C11" s="31" t="s">
        <v>28</v>
      </c>
      <c r="D11" s="32">
        <f>INDEX($G$5:$K$7,MATCH(B11,$G$5:$G$7,0), MATCH(C11,$G$5:$K$5,0))</f>
        <v>0.16</v>
      </c>
      <c r="E11" s="33">
        <f>VLOOKUP(F11,$J$11:$K$18,2,0)</f>
        <v>131</v>
      </c>
      <c r="F11" s="2" t="str">
        <f t="shared" si="0"/>
        <v>MobileAmazon</v>
      </c>
      <c r="G11" s="29" t="s">
        <v>33</v>
      </c>
      <c r="H11" s="29" t="s">
        <v>28</v>
      </c>
      <c r="I11" s="34">
        <v>131</v>
      </c>
      <c r="J11" s="2" t="str">
        <f>CONCATENATE(G11, H11)</f>
        <v>MobileAmazon</v>
      </c>
      <c r="K11" s="34">
        <v>131</v>
      </c>
    </row>
    <row r="12" spans="2:11" ht="15.75" customHeight="1" x14ac:dyDescent="0.35">
      <c r="B12" s="31" t="s">
        <v>33</v>
      </c>
      <c r="C12" s="31" t="s">
        <v>29</v>
      </c>
      <c r="D12" s="32">
        <f>INDEX($G$5:$K$7,MATCH(B12,$G$5:$G$7,0), MATCH(C12,$G$5:$K$5,0))</f>
        <v>0.2</v>
      </c>
      <c r="E12" s="33">
        <f>VLOOKUP(F12,$J$11:$K$18,2,0)</f>
        <v>155</v>
      </c>
      <c r="F12" s="2" t="str">
        <f t="shared" si="0"/>
        <v>MobileFlipkart</v>
      </c>
      <c r="G12" s="29" t="s">
        <v>33</v>
      </c>
      <c r="H12" s="29" t="s">
        <v>29</v>
      </c>
      <c r="I12" s="34">
        <v>155</v>
      </c>
      <c r="J12" s="2" t="str">
        <f t="shared" ref="J12:J18" si="1">CONCATENATE(G12, H12)</f>
        <v>MobileFlipkart</v>
      </c>
      <c r="K12" s="34">
        <v>155</v>
      </c>
    </row>
    <row r="13" spans="2:11" ht="15.75" customHeight="1" x14ac:dyDescent="0.35">
      <c r="B13" s="31" t="s">
        <v>33</v>
      </c>
      <c r="C13" s="31" t="s">
        <v>31</v>
      </c>
      <c r="D13" s="32">
        <f>INDEX($G$5:$K$7,MATCH(B13,$G$5:$G$7,0), MATCH(C13,$G$5:$K$5,0))</f>
        <v>0.17</v>
      </c>
      <c r="E13" s="33">
        <f>VLOOKUP(F13,$J$11:$K$18,2,0)</f>
        <v>164</v>
      </c>
      <c r="F13" s="2" t="str">
        <f t="shared" si="0"/>
        <v>MobileSnapdeal</v>
      </c>
      <c r="G13" s="29" t="s">
        <v>33</v>
      </c>
      <c r="H13" s="29" t="s">
        <v>30</v>
      </c>
      <c r="I13" s="34">
        <v>182</v>
      </c>
      <c r="J13" s="2" t="str">
        <f t="shared" si="1"/>
        <v>MobileShopclues</v>
      </c>
      <c r="K13" s="34">
        <v>182</v>
      </c>
    </row>
    <row r="14" spans="2:11" ht="15.75" customHeight="1" x14ac:dyDescent="0.35">
      <c r="B14" s="1"/>
      <c r="C14" s="1"/>
      <c r="D14" s="1"/>
      <c r="E14" s="33"/>
      <c r="F14" s="2"/>
      <c r="G14" s="29" t="s">
        <v>33</v>
      </c>
      <c r="H14" s="29" t="s">
        <v>31</v>
      </c>
      <c r="I14" s="34">
        <v>164</v>
      </c>
      <c r="J14" s="2" t="str">
        <f t="shared" si="1"/>
        <v>MobileSnapdeal</v>
      </c>
      <c r="K14" s="34">
        <v>164</v>
      </c>
    </row>
    <row r="15" spans="2:11" ht="15.75" customHeight="1" x14ac:dyDescent="0.35">
      <c r="B15" s="1"/>
      <c r="C15" s="1"/>
      <c r="D15" s="1"/>
      <c r="E15" s="33"/>
      <c r="F15" s="2"/>
      <c r="G15" s="29" t="s">
        <v>32</v>
      </c>
      <c r="H15" s="29" t="s">
        <v>28</v>
      </c>
      <c r="I15" s="34">
        <v>189</v>
      </c>
      <c r="J15" s="2" t="str">
        <f t="shared" si="1"/>
        <v>Home ApplianceAmazon</v>
      </c>
      <c r="K15" s="34">
        <v>189</v>
      </c>
    </row>
    <row r="16" spans="2:11" ht="15.75" customHeight="1" x14ac:dyDescent="0.35">
      <c r="B16" s="1"/>
      <c r="C16" s="1"/>
      <c r="D16" s="1"/>
      <c r="E16" s="33"/>
      <c r="F16" s="2"/>
      <c r="G16" s="29" t="s">
        <v>32</v>
      </c>
      <c r="H16" s="29" t="s">
        <v>29</v>
      </c>
      <c r="I16" s="34">
        <v>153</v>
      </c>
      <c r="J16" s="2" t="str">
        <f t="shared" si="1"/>
        <v>Home ApplianceFlipkart</v>
      </c>
      <c r="K16" s="34">
        <v>153</v>
      </c>
    </row>
    <row r="17" spans="2:11" ht="15.75" customHeight="1" x14ac:dyDescent="0.35">
      <c r="B17" s="1"/>
      <c r="C17" s="1"/>
      <c r="D17" s="1"/>
      <c r="E17" s="33"/>
      <c r="F17" s="2"/>
      <c r="G17" s="29" t="s">
        <v>32</v>
      </c>
      <c r="H17" s="29" t="s">
        <v>30</v>
      </c>
      <c r="I17" s="34">
        <v>165</v>
      </c>
      <c r="J17" s="2" t="str">
        <f t="shared" si="1"/>
        <v>Home ApplianceShopclues</v>
      </c>
      <c r="K17" s="34">
        <v>165</v>
      </c>
    </row>
    <row r="18" spans="2:11" ht="15.75" customHeight="1" x14ac:dyDescent="0.35">
      <c r="B18" s="1"/>
      <c r="C18" s="1"/>
      <c r="D18" s="1"/>
      <c r="E18" s="33"/>
      <c r="F18" s="2" t="str">
        <f>CONCATENATE(B18," ", C18)</f>
        <v xml:space="preserve"> </v>
      </c>
      <c r="G18" s="29" t="s">
        <v>32</v>
      </c>
      <c r="H18" s="29" t="s">
        <v>31</v>
      </c>
      <c r="I18" s="34">
        <v>144</v>
      </c>
      <c r="J18" s="2" t="str">
        <f t="shared" si="1"/>
        <v>Home ApplianceSnapdeal</v>
      </c>
      <c r="K18" s="34">
        <v>144</v>
      </c>
    </row>
  </sheetData>
  <mergeCells count="1">
    <mergeCell ref="B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91"/>
  <sheetViews>
    <sheetView zoomScale="64" zoomScaleNormal="64" workbookViewId="0">
      <selection activeCell="M51" sqref="M51"/>
    </sheetView>
  </sheetViews>
  <sheetFormatPr defaultColWidth="12.6328125" defaultRowHeight="15.75" customHeight="1" x14ac:dyDescent="0.25"/>
  <cols>
    <col min="10" max="10" width="106.54296875" customWidth="1"/>
    <col min="24" max="24" width="18.7265625" customWidth="1"/>
    <col min="28" max="28" width="15.26953125" customWidth="1"/>
    <col min="29" max="29" width="17.08984375" customWidth="1"/>
  </cols>
  <sheetData>
    <row r="1" spans="1:32"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ht="15.75" customHeigh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3" x14ac:dyDescent="0.3">
      <c r="A3" s="47" t="s">
        <v>35</v>
      </c>
      <c r="B3" s="48"/>
      <c r="C3" s="48"/>
      <c r="D3" s="48"/>
      <c r="E3" s="48"/>
      <c r="F3" s="48"/>
      <c r="G3" s="48"/>
      <c r="H3" s="48"/>
      <c r="I3" s="48"/>
      <c r="J3" s="49"/>
      <c r="K3" s="1"/>
      <c r="L3" s="1"/>
      <c r="M3" s="1"/>
      <c r="N3" s="1"/>
      <c r="O3" s="1"/>
      <c r="P3" s="1"/>
      <c r="Q3" s="1"/>
      <c r="R3" s="1"/>
      <c r="S3" s="1"/>
      <c r="T3" s="1"/>
      <c r="U3" s="1"/>
      <c r="V3" s="1"/>
      <c r="W3" s="1"/>
      <c r="X3" s="1"/>
      <c r="Y3" s="1"/>
      <c r="Z3" s="1"/>
      <c r="AA3" s="1"/>
      <c r="AB3" s="1"/>
      <c r="AC3" s="1"/>
      <c r="AD3" s="1"/>
      <c r="AE3" s="1"/>
      <c r="AF3" s="1"/>
    </row>
    <row r="4" spans="1:32" ht="13" x14ac:dyDescent="0.3">
      <c r="A4" s="1"/>
      <c r="B4" s="1"/>
      <c r="C4" s="1"/>
      <c r="D4" s="1"/>
      <c r="E4" s="1"/>
      <c r="F4" s="1"/>
      <c r="G4" s="1"/>
      <c r="H4" s="1"/>
      <c r="I4" s="1"/>
      <c r="J4" s="1"/>
      <c r="K4" s="1"/>
      <c r="L4" s="1"/>
      <c r="M4" s="1"/>
      <c r="N4" s="1"/>
      <c r="O4" s="1"/>
      <c r="P4" s="1"/>
      <c r="Q4" s="1"/>
      <c r="R4" s="1"/>
      <c r="S4" s="1"/>
      <c r="T4" s="1"/>
      <c r="U4" s="1"/>
      <c r="V4" s="1"/>
      <c r="W4" s="1"/>
      <c r="X4" s="35">
        <f>COUNTIF(X6:X24,"TRUE")</f>
        <v>10</v>
      </c>
      <c r="Y4" s="1">
        <f>COUNTIF(Y6:Y23, TRUE)</f>
        <v>2</v>
      </c>
      <c r="Z4" s="1">
        <f>COUNTIF(Z6:Z23,TRUE)</f>
        <v>14</v>
      </c>
      <c r="AA4" s="1">
        <f>COUNTIF(AA6:AA23, TRUE)</f>
        <v>16</v>
      </c>
      <c r="AB4" s="1">
        <f>COUNTIF(AB6:AB23, "Call")</f>
        <v>12</v>
      </c>
      <c r="AC4" s="1"/>
      <c r="AD4" s="1"/>
      <c r="AE4" s="1"/>
      <c r="AF4" s="1"/>
    </row>
    <row r="5" spans="1:32" ht="27" customHeight="1" x14ac:dyDescent="0.35">
      <c r="A5" s="36" t="s">
        <v>36</v>
      </c>
      <c r="B5" s="36" t="s">
        <v>37</v>
      </c>
      <c r="C5" s="36" t="s">
        <v>38</v>
      </c>
      <c r="D5" s="36" t="s">
        <v>39</v>
      </c>
      <c r="E5" s="36" t="s">
        <v>40</v>
      </c>
      <c r="F5" s="36" t="s">
        <v>41</v>
      </c>
      <c r="G5" s="37" t="s">
        <v>42</v>
      </c>
      <c r="H5" s="37" t="s">
        <v>43</v>
      </c>
      <c r="I5" s="37" t="s">
        <v>44</v>
      </c>
      <c r="J5" s="37" t="s">
        <v>45</v>
      </c>
      <c r="K5" s="37" t="s">
        <v>46</v>
      </c>
      <c r="L5" s="37" t="s">
        <v>47</v>
      </c>
      <c r="M5" s="37" t="s">
        <v>48</v>
      </c>
      <c r="N5" s="37" t="s">
        <v>49</v>
      </c>
      <c r="O5" s="37" t="s">
        <v>50</v>
      </c>
      <c r="P5" s="37" t="s">
        <v>51</v>
      </c>
      <c r="Q5" s="37" t="s">
        <v>52</v>
      </c>
      <c r="R5" s="37" t="s">
        <v>53</v>
      </c>
      <c r="S5" s="37" t="s">
        <v>54</v>
      </c>
      <c r="T5" s="37" t="s">
        <v>55</v>
      </c>
      <c r="U5" s="37" t="s">
        <v>56</v>
      </c>
      <c r="V5" s="37" t="s">
        <v>57</v>
      </c>
      <c r="W5" s="37" t="s">
        <v>58</v>
      </c>
      <c r="X5" s="38" t="s">
        <v>59</v>
      </c>
      <c r="Y5" s="38" t="s">
        <v>60</v>
      </c>
      <c r="Z5" s="38" t="s">
        <v>61</v>
      </c>
      <c r="AA5" s="38" t="s">
        <v>62</v>
      </c>
      <c r="AB5" s="39" t="s">
        <v>63</v>
      </c>
      <c r="AC5" s="39" t="s">
        <v>64</v>
      </c>
      <c r="AD5" s="39" t="s">
        <v>65</v>
      </c>
      <c r="AE5" s="39" t="s">
        <v>66</v>
      </c>
      <c r="AF5" s="39" t="s">
        <v>67</v>
      </c>
    </row>
    <row r="6" spans="1:32" ht="15.75" customHeight="1" x14ac:dyDescent="0.35">
      <c r="A6" s="14" t="s">
        <v>68</v>
      </c>
      <c r="B6" s="40">
        <v>41316</v>
      </c>
      <c r="C6" s="14" t="s">
        <v>69</v>
      </c>
      <c r="D6" s="14" t="s">
        <v>70</v>
      </c>
      <c r="E6" s="14" t="s">
        <v>71</v>
      </c>
      <c r="F6" s="14" t="s">
        <v>72</v>
      </c>
      <c r="G6" s="14" t="s">
        <v>73</v>
      </c>
      <c r="H6" s="14" t="s">
        <v>74</v>
      </c>
      <c r="I6" s="14" t="s">
        <v>75</v>
      </c>
      <c r="J6" s="14" t="s">
        <v>76</v>
      </c>
      <c r="K6" s="14" t="s">
        <v>77</v>
      </c>
      <c r="L6" s="14" t="s">
        <v>78</v>
      </c>
      <c r="M6" s="14" t="s">
        <v>79</v>
      </c>
      <c r="N6" s="40">
        <v>41317</v>
      </c>
      <c r="O6" s="41">
        <v>3.52</v>
      </c>
      <c r="P6" s="41">
        <v>5.58</v>
      </c>
      <c r="Q6" s="42">
        <v>29</v>
      </c>
      <c r="R6" s="41">
        <f t="shared" ref="R6:R23" si="0">P6*Q6</f>
        <v>161.82</v>
      </c>
      <c r="S6" s="43">
        <v>0.03</v>
      </c>
      <c r="T6" s="41">
        <f t="shared" ref="T6:T23" si="1">R6*S6</f>
        <v>4.8545999999999996</v>
      </c>
      <c r="U6" s="41">
        <f t="shared" ref="U6:U23" si="2">R6-S6</f>
        <v>161.79</v>
      </c>
      <c r="V6" s="41">
        <v>2.99</v>
      </c>
      <c r="W6" s="41">
        <f t="shared" ref="W6:W23" si="3">U6+V6</f>
        <v>164.78</v>
      </c>
      <c r="X6" s="44" t="b">
        <f>Y6=AND(OR(I6="High",I6="Critical"),M6="Express Air")</f>
        <v>1</v>
      </c>
      <c r="Y6" s="45" t="b">
        <f>AND(OR(I6="High",I6="Critical"),M6="Express Air")</f>
        <v>0</v>
      </c>
      <c r="Z6" s="45" t="b">
        <f>IF(OR(I6 ="Medium", I6="Critical", I6= "High"), TRUE, FALSE)</f>
        <v>1</v>
      </c>
      <c r="AA6" s="45" t="b">
        <f>IF(NOT(M6 = "Express Air"), TRUE, FALSE)</f>
        <v>1</v>
      </c>
      <c r="AB6" s="45" t="str">
        <f>IF(AND(Z6 = TRUE, AA6 = TRUE), "Call", "Do Not Call")</f>
        <v>Call</v>
      </c>
      <c r="AC6" s="45" t="s">
        <v>182</v>
      </c>
      <c r="AD6" s="45" t="str">
        <f>IF(W6&gt;1000, "Star", "")</f>
        <v/>
      </c>
      <c r="AE6" s="45" t="str">
        <f>IF(W6&gt; 1000, "5 Star", IF(W6 &gt; 500, "4 Star", ""))</f>
        <v/>
      </c>
      <c r="AF6" s="45" t="str">
        <f>IF(AND(AB6 = "Call", AD6 = "Star"), "Deputy to Call", "Don't Call")</f>
        <v>Don't Call</v>
      </c>
    </row>
    <row r="7" spans="1:32" ht="15.75" customHeight="1" x14ac:dyDescent="0.35">
      <c r="A7" s="14" t="s">
        <v>80</v>
      </c>
      <c r="B7" s="40">
        <v>41316</v>
      </c>
      <c r="C7" s="14" t="s">
        <v>81</v>
      </c>
      <c r="D7" s="14" t="s">
        <v>82</v>
      </c>
      <c r="E7" s="14" t="s">
        <v>71</v>
      </c>
      <c r="F7" s="14" t="s">
        <v>72</v>
      </c>
      <c r="G7" s="14" t="s">
        <v>73</v>
      </c>
      <c r="H7" s="14" t="s">
        <v>83</v>
      </c>
      <c r="I7" s="14" t="s">
        <v>75</v>
      </c>
      <c r="J7" s="14" t="s">
        <v>84</v>
      </c>
      <c r="K7" s="14" t="s">
        <v>77</v>
      </c>
      <c r="L7" s="14" t="s">
        <v>85</v>
      </c>
      <c r="M7" s="14" t="s">
        <v>86</v>
      </c>
      <c r="N7" s="40">
        <v>41317</v>
      </c>
      <c r="O7" s="41">
        <v>2.39</v>
      </c>
      <c r="P7" s="41">
        <v>4.26</v>
      </c>
      <c r="Q7" s="42">
        <v>29</v>
      </c>
      <c r="R7" s="41">
        <f t="shared" si="0"/>
        <v>123.53999999999999</v>
      </c>
      <c r="S7" s="43">
        <v>0.03</v>
      </c>
      <c r="T7" s="41">
        <f t="shared" si="1"/>
        <v>3.7061999999999995</v>
      </c>
      <c r="U7" s="41">
        <f t="shared" si="2"/>
        <v>123.50999999999999</v>
      </c>
      <c r="V7" s="41">
        <v>1.2</v>
      </c>
      <c r="W7" s="41">
        <f t="shared" si="3"/>
        <v>124.71</v>
      </c>
      <c r="X7" s="44" t="b">
        <f t="shared" ref="X7:X23" si="4">OR(I7="High",I7="Critical",M7="Express Air")</f>
        <v>1</v>
      </c>
      <c r="Y7" s="45" t="b">
        <f t="shared" ref="Y7:Y23" si="5">AND(OR(I7="High",I7="Critical"),M7="Express Air")</f>
        <v>1</v>
      </c>
      <c r="Z7" s="45" t="b">
        <f t="shared" ref="Z7:Z23" si="6">IF(OR(I7 ="Medium", I7="Critical", I7= "High"), TRUE, FALSE)</f>
        <v>1</v>
      </c>
      <c r="AA7" s="45" t="b">
        <f t="shared" ref="AA7:AA23" si="7">IF(NOT(M7 = "Express Air"), TRUE, FALSE)</f>
        <v>0</v>
      </c>
      <c r="AB7" s="45" t="str">
        <f t="shared" ref="AB7:AB23" si="8">IF(AND(Z7 = TRUE, AA7 = TRUE), "Call", "Do Not Call")</f>
        <v>Do Not Call</v>
      </c>
      <c r="AC7" s="45" t="str">
        <f t="shared" ref="AC7:AC23" si="9">IF(AB7 = "Call", "Interest Potential", "")</f>
        <v/>
      </c>
      <c r="AD7" s="45" t="str">
        <f t="shared" ref="AD7:AD23" si="10">IF(W7&gt;1000, "Star", "")</f>
        <v/>
      </c>
      <c r="AE7" s="45" t="str">
        <f t="shared" ref="AE7:AE23" si="11">IF(W7&gt; 1000, "5 Star", IF(W7 &gt; 500, "4 Star", ""))</f>
        <v/>
      </c>
      <c r="AF7" s="45" t="str">
        <f>IF(AND(AB7 = "Call", AD7 = "Star"), "Deputy to Call", "Don't Call")</f>
        <v>Don't Call</v>
      </c>
    </row>
    <row r="8" spans="1:32" ht="15.75" customHeight="1" x14ac:dyDescent="0.35">
      <c r="A8" s="14" t="s">
        <v>87</v>
      </c>
      <c r="B8" s="40">
        <v>41317</v>
      </c>
      <c r="C8" s="14" t="s">
        <v>88</v>
      </c>
      <c r="D8" s="14" t="s">
        <v>89</v>
      </c>
      <c r="E8" s="14" t="s">
        <v>90</v>
      </c>
      <c r="F8" s="14" t="s">
        <v>91</v>
      </c>
      <c r="G8" s="14" t="s">
        <v>92</v>
      </c>
      <c r="H8" s="14" t="s">
        <v>93</v>
      </c>
      <c r="I8" s="14" t="s">
        <v>94</v>
      </c>
      <c r="J8" s="14" t="s">
        <v>95</v>
      </c>
      <c r="K8" s="14" t="s">
        <v>77</v>
      </c>
      <c r="L8" s="14" t="s">
        <v>85</v>
      </c>
      <c r="M8" s="14" t="s">
        <v>86</v>
      </c>
      <c r="N8" s="40">
        <v>41319</v>
      </c>
      <c r="O8" s="41">
        <v>2.41</v>
      </c>
      <c r="P8" s="41">
        <v>3.71</v>
      </c>
      <c r="Q8" s="42">
        <v>42</v>
      </c>
      <c r="R8" s="41">
        <f t="shared" si="0"/>
        <v>155.82</v>
      </c>
      <c r="S8" s="43">
        <v>7.0000000000000007E-2</v>
      </c>
      <c r="T8" s="41">
        <f t="shared" si="1"/>
        <v>10.907400000000001</v>
      </c>
      <c r="U8" s="41">
        <f t="shared" si="2"/>
        <v>155.75</v>
      </c>
      <c r="V8" s="41">
        <v>1.93</v>
      </c>
      <c r="W8" s="41">
        <f t="shared" si="3"/>
        <v>157.68</v>
      </c>
      <c r="X8" s="44" t="b">
        <f t="shared" si="4"/>
        <v>1</v>
      </c>
      <c r="Y8" s="45" t="b">
        <f t="shared" si="5"/>
        <v>1</v>
      </c>
      <c r="Z8" s="45" t="b">
        <f t="shared" si="6"/>
        <v>1</v>
      </c>
      <c r="AA8" s="45" t="b">
        <f t="shared" si="7"/>
        <v>0</v>
      </c>
      <c r="AB8" s="45" t="str">
        <f t="shared" si="8"/>
        <v>Do Not Call</v>
      </c>
      <c r="AC8" s="45" t="str">
        <f t="shared" si="9"/>
        <v/>
      </c>
      <c r="AD8" s="45" t="str">
        <f t="shared" si="10"/>
        <v/>
      </c>
      <c r="AE8" s="45" t="str">
        <f t="shared" si="11"/>
        <v/>
      </c>
      <c r="AF8" s="45" t="str">
        <f>IF(AND(AB8 = "Call", AD8 = "Star"), "Deputy to Call", "Don't Call")</f>
        <v>Don't Call</v>
      </c>
    </row>
    <row r="9" spans="1:32" ht="15.75" customHeight="1" x14ac:dyDescent="0.35">
      <c r="A9" s="14" t="s">
        <v>96</v>
      </c>
      <c r="B9" s="40">
        <v>41318</v>
      </c>
      <c r="C9" s="14" t="s">
        <v>97</v>
      </c>
      <c r="D9" s="14" t="s">
        <v>98</v>
      </c>
      <c r="E9" s="14" t="s">
        <v>71</v>
      </c>
      <c r="F9" s="14" t="s">
        <v>72</v>
      </c>
      <c r="G9" s="14" t="s">
        <v>73</v>
      </c>
      <c r="H9" s="14" t="s">
        <v>74</v>
      </c>
      <c r="I9" s="14" t="s">
        <v>75</v>
      </c>
      <c r="J9" s="14" t="s">
        <v>99</v>
      </c>
      <c r="K9" s="14" t="s">
        <v>100</v>
      </c>
      <c r="L9" s="14" t="s">
        <v>101</v>
      </c>
      <c r="M9" s="14" t="s">
        <v>102</v>
      </c>
      <c r="N9" s="40">
        <v>41320</v>
      </c>
      <c r="O9" s="41">
        <v>75</v>
      </c>
      <c r="P9" s="41">
        <v>120.97</v>
      </c>
      <c r="Q9" s="42">
        <v>6</v>
      </c>
      <c r="R9" s="41">
        <f t="shared" si="0"/>
        <v>725.81999999999994</v>
      </c>
      <c r="S9" s="43">
        <v>0.08</v>
      </c>
      <c r="T9" s="41">
        <f t="shared" si="1"/>
        <v>58.065599999999996</v>
      </c>
      <c r="U9" s="41">
        <f t="shared" si="2"/>
        <v>725.7399999999999</v>
      </c>
      <c r="V9" s="41">
        <v>26.3</v>
      </c>
      <c r="W9" s="41">
        <f t="shared" si="3"/>
        <v>752.03999999999985</v>
      </c>
      <c r="X9" s="44" t="b">
        <f t="shared" si="4"/>
        <v>1</v>
      </c>
      <c r="Y9" s="45" t="b">
        <f t="shared" si="5"/>
        <v>0</v>
      </c>
      <c r="Z9" s="45" t="b">
        <f t="shared" si="6"/>
        <v>1</v>
      </c>
      <c r="AA9" s="45" t="b">
        <f t="shared" si="7"/>
        <v>1</v>
      </c>
      <c r="AB9" s="45" t="str">
        <f t="shared" si="8"/>
        <v>Call</v>
      </c>
      <c r="AC9" s="45" t="str">
        <f t="shared" si="9"/>
        <v>Interest Potential</v>
      </c>
      <c r="AD9" s="45" t="str">
        <f t="shared" si="10"/>
        <v/>
      </c>
      <c r="AE9" s="45" t="str">
        <f t="shared" si="11"/>
        <v>4 Star</v>
      </c>
      <c r="AF9" s="45" t="str">
        <f>IF(AND(AB9 = "Call", AD9 = "Star"), "Deputy to Call", "Don't Call")</f>
        <v>Don't Call</v>
      </c>
    </row>
    <row r="10" spans="1:32" ht="15.75" customHeight="1" x14ac:dyDescent="0.35">
      <c r="A10" s="14" t="s">
        <v>103</v>
      </c>
      <c r="B10" s="40">
        <v>41319</v>
      </c>
      <c r="C10" s="14" t="s">
        <v>104</v>
      </c>
      <c r="D10" s="14" t="s">
        <v>105</v>
      </c>
      <c r="E10" s="14" t="s">
        <v>90</v>
      </c>
      <c r="F10" s="14" t="s">
        <v>91</v>
      </c>
      <c r="G10" s="14" t="s">
        <v>106</v>
      </c>
      <c r="H10" s="14" t="s">
        <v>107</v>
      </c>
      <c r="I10" s="14" t="s">
        <v>94</v>
      </c>
      <c r="J10" s="14" t="s">
        <v>108</v>
      </c>
      <c r="K10" s="14" t="s">
        <v>77</v>
      </c>
      <c r="L10" s="14" t="s">
        <v>85</v>
      </c>
      <c r="M10" s="14" t="s">
        <v>79</v>
      </c>
      <c r="N10" s="40">
        <v>41320</v>
      </c>
      <c r="O10" s="41">
        <v>0.9</v>
      </c>
      <c r="P10" s="41">
        <v>2.1</v>
      </c>
      <c r="Q10" s="42">
        <v>17</v>
      </c>
      <c r="R10" s="41">
        <f t="shared" si="0"/>
        <v>35.700000000000003</v>
      </c>
      <c r="S10" s="43">
        <v>0.03</v>
      </c>
      <c r="T10" s="41">
        <f t="shared" si="1"/>
        <v>1.071</v>
      </c>
      <c r="U10" s="41">
        <f t="shared" si="2"/>
        <v>35.67</v>
      </c>
      <c r="V10" s="41">
        <v>0.7</v>
      </c>
      <c r="W10" s="41">
        <f t="shared" si="3"/>
        <v>36.370000000000005</v>
      </c>
      <c r="X10" s="44" t="b">
        <f t="shared" si="4"/>
        <v>1</v>
      </c>
      <c r="Y10" s="45" t="b">
        <f t="shared" si="5"/>
        <v>0</v>
      </c>
      <c r="Z10" s="45" t="b">
        <f t="shared" si="6"/>
        <v>1</v>
      </c>
      <c r="AA10" s="45" t="b">
        <f t="shared" si="7"/>
        <v>1</v>
      </c>
      <c r="AB10" s="45" t="str">
        <f t="shared" si="8"/>
        <v>Call</v>
      </c>
      <c r="AC10" s="45" t="str">
        <f t="shared" si="9"/>
        <v>Interest Potential</v>
      </c>
      <c r="AD10" s="45" t="str">
        <f t="shared" si="10"/>
        <v/>
      </c>
      <c r="AE10" s="45" t="str">
        <f t="shared" si="11"/>
        <v/>
      </c>
      <c r="AF10" s="45" t="str">
        <f>IF(AND(AB10 = "Call", AD10 = "Star"), "Deputy to Call", "Don't Call")</f>
        <v>Don't Call</v>
      </c>
    </row>
    <row r="11" spans="1:32" ht="15.75" customHeight="1" x14ac:dyDescent="0.35">
      <c r="A11" s="14" t="s">
        <v>109</v>
      </c>
      <c r="B11" s="40">
        <v>41320</v>
      </c>
      <c r="C11" s="14" t="s">
        <v>110</v>
      </c>
      <c r="D11" s="14" t="s">
        <v>111</v>
      </c>
      <c r="E11" s="14" t="s">
        <v>90</v>
      </c>
      <c r="F11" s="14" t="s">
        <v>91</v>
      </c>
      <c r="G11" s="14" t="s">
        <v>73</v>
      </c>
      <c r="H11" s="14" t="s">
        <v>112</v>
      </c>
      <c r="I11" s="14" t="s">
        <v>113</v>
      </c>
      <c r="J11" s="14" t="s">
        <v>114</v>
      </c>
      <c r="K11" s="14" t="s">
        <v>77</v>
      </c>
      <c r="L11" s="14" t="s">
        <v>78</v>
      </c>
      <c r="M11" s="14" t="s">
        <v>79</v>
      </c>
      <c r="N11" s="40">
        <v>41321</v>
      </c>
      <c r="O11" s="41">
        <v>1.19</v>
      </c>
      <c r="P11" s="41">
        <v>1.98</v>
      </c>
      <c r="Q11" s="42">
        <v>3</v>
      </c>
      <c r="R11" s="41">
        <f t="shared" si="0"/>
        <v>5.9399999999999995</v>
      </c>
      <c r="S11" s="43">
        <v>0.05</v>
      </c>
      <c r="T11" s="41">
        <f t="shared" si="1"/>
        <v>0.29699999999999999</v>
      </c>
      <c r="U11" s="41">
        <f t="shared" si="2"/>
        <v>5.89</v>
      </c>
      <c r="V11" s="41">
        <v>4.7699999999999996</v>
      </c>
      <c r="W11" s="41">
        <f t="shared" si="3"/>
        <v>10.66</v>
      </c>
      <c r="X11" s="44" t="b">
        <f t="shared" si="4"/>
        <v>0</v>
      </c>
      <c r="Y11" s="45" t="b">
        <f t="shared" si="5"/>
        <v>0</v>
      </c>
      <c r="Z11" s="45" t="b">
        <f t="shared" si="6"/>
        <v>1</v>
      </c>
      <c r="AA11" s="45" t="b">
        <f t="shared" si="7"/>
        <v>1</v>
      </c>
      <c r="AB11" s="45" t="str">
        <f t="shared" si="8"/>
        <v>Call</v>
      </c>
      <c r="AC11" s="45" t="str">
        <f t="shared" si="9"/>
        <v>Interest Potential</v>
      </c>
      <c r="AD11" s="45" t="str">
        <f t="shared" si="10"/>
        <v/>
      </c>
      <c r="AE11" s="45" t="str">
        <f t="shared" si="11"/>
        <v/>
      </c>
      <c r="AF11" s="45" t="str">
        <f>IF(AND(AB11 = "Call", AD11 = "Star"), "Deputy to Call", "Don't Call")</f>
        <v>Don't Call</v>
      </c>
    </row>
    <row r="12" spans="1:32" ht="15.75" customHeight="1" x14ac:dyDescent="0.35">
      <c r="A12" s="14" t="s">
        <v>115</v>
      </c>
      <c r="B12" s="40">
        <v>41322</v>
      </c>
      <c r="C12" s="14" t="s">
        <v>116</v>
      </c>
      <c r="D12" s="14" t="s">
        <v>98</v>
      </c>
      <c r="E12" s="14" t="s">
        <v>71</v>
      </c>
      <c r="F12" s="14" t="s">
        <v>72</v>
      </c>
      <c r="G12" s="14" t="s">
        <v>73</v>
      </c>
      <c r="H12" s="14" t="s">
        <v>74</v>
      </c>
      <c r="I12" s="14" t="s">
        <v>117</v>
      </c>
      <c r="J12" s="14" t="s">
        <v>118</v>
      </c>
      <c r="K12" s="14" t="s">
        <v>77</v>
      </c>
      <c r="L12" s="14" t="s">
        <v>85</v>
      </c>
      <c r="M12" s="14" t="s">
        <v>79</v>
      </c>
      <c r="N12" s="40">
        <v>41327</v>
      </c>
      <c r="O12" s="41">
        <v>1.0900000000000001</v>
      </c>
      <c r="P12" s="41">
        <v>2.6</v>
      </c>
      <c r="Q12" s="42">
        <v>47</v>
      </c>
      <c r="R12" s="41">
        <f t="shared" si="0"/>
        <v>122.2</v>
      </c>
      <c r="S12" s="43">
        <v>0.1</v>
      </c>
      <c r="T12" s="41">
        <f t="shared" si="1"/>
        <v>12.22</v>
      </c>
      <c r="U12" s="41">
        <f t="shared" si="2"/>
        <v>122.10000000000001</v>
      </c>
      <c r="V12" s="41">
        <v>2.4</v>
      </c>
      <c r="W12" s="41">
        <f t="shared" si="3"/>
        <v>124.50000000000001</v>
      </c>
      <c r="X12" s="44" t="b">
        <f t="shared" si="4"/>
        <v>0</v>
      </c>
      <c r="Y12" s="45" t="b">
        <f t="shared" si="5"/>
        <v>0</v>
      </c>
      <c r="Z12" s="45" t="b">
        <f t="shared" si="6"/>
        <v>0</v>
      </c>
      <c r="AA12" s="45" t="b">
        <f t="shared" si="7"/>
        <v>1</v>
      </c>
      <c r="AB12" s="45" t="str">
        <f t="shared" si="8"/>
        <v>Do Not Call</v>
      </c>
      <c r="AC12" s="45" t="str">
        <f t="shared" si="9"/>
        <v/>
      </c>
      <c r="AD12" s="45" t="str">
        <f t="shared" si="10"/>
        <v/>
      </c>
      <c r="AE12" s="45" t="str">
        <f t="shared" si="11"/>
        <v/>
      </c>
      <c r="AF12" s="45" t="str">
        <f>IF(AND(AB12 = "Call", AD12 = "Star"), "Deputy to Call", "Don't Call")</f>
        <v>Don't Call</v>
      </c>
    </row>
    <row r="13" spans="1:32" ht="15.75" customHeight="1" x14ac:dyDescent="0.35">
      <c r="A13" s="14" t="s">
        <v>119</v>
      </c>
      <c r="B13" s="40">
        <v>41323</v>
      </c>
      <c r="C13" s="14" t="s">
        <v>120</v>
      </c>
      <c r="D13" s="14" t="s">
        <v>121</v>
      </c>
      <c r="E13" s="14" t="s">
        <v>90</v>
      </c>
      <c r="F13" s="14" t="s">
        <v>91</v>
      </c>
      <c r="G13" s="14" t="s">
        <v>92</v>
      </c>
      <c r="H13" s="14" t="s">
        <v>122</v>
      </c>
      <c r="I13" s="14" t="s">
        <v>94</v>
      </c>
      <c r="J13" s="14" t="s">
        <v>123</v>
      </c>
      <c r="K13" s="14" t="s">
        <v>77</v>
      </c>
      <c r="L13" s="14" t="s">
        <v>78</v>
      </c>
      <c r="M13" s="14" t="s">
        <v>79</v>
      </c>
      <c r="N13" s="40">
        <v>41325</v>
      </c>
      <c r="O13" s="41">
        <v>99.39</v>
      </c>
      <c r="P13" s="41">
        <v>162.93</v>
      </c>
      <c r="Q13" s="42">
        <v>32</v>
      </c>
      <c r="R13" s="41">
        <f t="shared" si="0"/>
        <v>5213.76</v>
      </c>
      <c r="S13" s="43">
        <v>0.09</v>
      </c>
      <c r="T13" s="41">
        <f t="shared" si="1"/>
        <v>469.23840000000001</v>
      </c>
      <c r="U13" s="41">
        <f t="shared" si="2"/>
        <v>5213.67</v>
      </c>
      <c r="V13" s="41">
        <v>19.989999999999998</v>
      </c>
      <c r="W13" s="41">
        <f t="shared" si="3"/>
        <v>5233.66</v>
      </c>
      <c r="X13" s="44" t="b">
        <f t="shared" si="4"/>
        <v>1</v>
      </c>
      <c r="Y13" s="45" t="b">
        <f t="shared" si="5"/>
        <v>0</v>
      </c>
      <c r="Z13" s="45" t="b">
        <f t="shared" si="6"/>
        <v>1</v>
      </c>
      <c r="AA13" s="45" t="b">
        <f t="shared" si="7"/>
        <v>1</v>
      </c>
      <c r="AB13" s="45" t="str">
        <f t="shared" si="8"/>
        <v>Call</v>
      </c>
      <c r="AC13" s="45" t="str">
        <f t="shared" si="9"/>
        <v>Interest Potential</v>
      </c>
      <c r="AD13" s="45" t="str">
        <f t="shared" si="10"/>
        <v>Star</v>
      </c>
      <c r="AE13" s="45" t="str">
        <f t="shared" si="11"/>
        <v>5 Star</v>
      </c>
      <c r="AF13" s="45" t="str">
        <f>IF(AND(AB13 = "Call", AD13 = "Star"), "Deputy to Call", "Don't Call")</f>
        <v>Deputy to Call</v>
      </c>
    </row>
    <row r="14" spans="1:32" ht="15.75" customHeight="1" x14ac:dyDescent="0.35">
      <c r="A14" s="14" t="s">
        <v>124</v>
      </c>
      <c r="B14" s="40">
        <v>41325</v>
      </c>
      <c r="C14" s="14" t="s">
        <v>125</v>
      </c>
      <c r="D14" s="14" t="s">
        <v>126</v>
      </c>
      <c r="E14" s="14" t="s">
        <v>90</v>
      </c>
      <c r="F14" s="14" t="s">
        <v>91</v>
      </c>
      <c r="G14" s="14" t="s">
        <v>106</v>
      </c>
      <c r="H14" s="14" t="s">
        <v>122</v>
      </c>
      <c r="I14" s="14" t="s">
        <v>94</v>
      </c>
      <c r="J14" s="14" t="s">
        <v>127</v>
      </c>
      <c r="K14" s="14" t="s">
        <v>77</v>
      </c>
      <c r="L14" s="14" t="s">
        <v>85</v>
      </c>
      <c r="M14" s="14" t="s">
        <v>79</v>
      </c>
      <c r="N14" s="40">
        <v>41327</v>
      </c>
      <c r="O14" s="41">
        <v>1.0900000000000001</v>
      </c>
      <c r="P14" s="41">
        <v>1.68</v>
      </c>
      <c r="Q14" s="42">
        <v>33</v>
      </c>
      <c r="R14" s="41">
        <f t="shared" si="0"/>
        <v>55.44</v>
      </c>
      <c r="S14" s="43">
        <v>0.04</v>
      </c>
      <c r="T14" s="41">
        <f t="shared" si="1"/>
        <v>2.2176</v>
      </c>
      <c r="U14" s="41">
        <f t="shared" si="2"/>
        <v>55.4</v>
      </c>
      <c r="V14" s="41">
        <v>1</v>
      </c>
      <c r="W14" s="41">
        <f t="shared" si="3"/>
        <v>56.4</v>
      </c>
      <c r="X14" s="44" t="b">
        <f t="shared" si="4"/>
        <v>1</v>
      </c>
      <c r="Y14" s="45" t="b">
        <f t="shared" si="5"/>
        <v>0</v>
      </c>
      <c r="Z14" s="45" t="b">
        <f t="shared" si="6"/>
        <v>1</v>
      </c>
      <c r="AA14" s="45" t="b">
        <f t="shared" si="7"/>
        <v>1</v>
      </c>
      <c r="AB14" s="45" t="str">
        <f t="shared" si="8"/>
        <v>Call</v>
      </c>
      <c r="AC14" s="45" t="str">
        <f t="shared" si="9"/>
        <v>Interest Potential</v>
      </c>
      <c r="AD14" s="45" t="str">
        <f t="shared" si="10"/>
        <v/>
      </c>
      <c r="AE14" s="45" t="str">
        <f t="shared" si="11"/>
        <v/>
      </c>
      <c r="AF14" s="45" t="str">
        <f>IF(AND(AB14 = "Call", AD14 = "Star"), "Deputy to Call", "Don't Call")</f>
        <v>Don't Call</v>
      </c>
    </row>
    <row r="15" spans="1:32" ht="15.75" customHeight="1" x14ac:dyDescent="0.35">
      <c r="A15" s="14" t="s">
        <v>128</v>
      </c>
      <c r="B15" s="40">
        <v>41327</v>
      </c>
      <c r="C15" s="14" t="s">
        <v>129</v>
      </c>
      <c r="D15" s="14" t="s">
        <v>130</v>
      </c>
      <c r="E15" s="14" t="s">
        <v>90</v>
      </c>
      <c r="F15" s="14" t="s">
        <v>91</v>
      </c>
      <c r="G15" s="14" t="s">
        <v>131</v>
      </c>
      <c r="H15" s="14" t="s">
        <v>93</v>
      </c>
      <c r="I15" s="14" t="s">
        <v>132</v>
      </c>
      <c r="J15" s="14" t="s">
        <v>133</v>
      </c>
      <c r="K15" s="14" t="s">
        <v>77</v>
      </c>
      <c r="L15" s="14" t="s">
        <v>78</v>
      </c>
      <c r="M15" s="14" t="s">
        <v>79</v>
      </c>
      <c r="N15" s="40">
        <v>41328</v>
      </c>
      <c r="O15" s="41">
        <v>54.29</v>
      </c>
      <c r="P15" s="41">
        <v>90.48</v>
      </c>
      <c r="Q15" s="42">
        <v>8</v>
      </c>
      <c r="R15" s="41">
        <f t="shared" si="0"/>
        <v>723.84</v>
      </c>
      <c r="S15" s="43">
        <v>7.0000000000000007E-2</v>
      </c>
      <c r="T15" s="41">
        <f t="shared" si="1"/>
        <v>50.668800000000005</v>
      </c>
      <c r="U15" s="41">
        <f t="shared" si="2"/>
        <v>723.77</v>
      </c>
      <c r="V15" s="41">
        <v>19.989999999999998</v>
      </c>
      <c r="W15" s="41">
        <f t="shared" si="3"/>
        <v>743.76</v>
      </c>
      <c r="X15" s="44" t="b">
        <f t="shared" si="4"/>
        <v>0</v>
      </c>
      <c r="Y15" s="45" t="b">
        <f t="shared" si="5"/>
        <v>0</v>
      </c>
      <c r="Z15" s="45" t="b">
        <f t="shared" si="6"/>
        <v>0</v>
      </c>
      <c r="AA15" s="45" t="b">
        <f t="shared" si="7"/>
        <v>1</v>
      </c>
      <c r="AB15" s="45" t="str">
        <f t="shared" si="8"/>
        <v>Do Not Call</v>
      </c>
      <c r="AC15" s="45" t="str">
        <f t="shared" si="9"/>
        <v/>
      </c>
      <c r="AD15" s="45" t="str">
        <f t="shared" si="10"/>
        <v/>
      </c>
      <c r="AE15" s="45" t="str">
        <f t="shared" si="11"/>
        <v>4 Star</v>
      </c>
      <c r="AF15" s="45" t="str">
        <f>IF(AND(AB15 = "Call", AD15 = "Star"), "Deputy to Call", "Don't Call")</f>
        <v>Don't Call</v>
      </c>
    </row>
    <row r="16" spans="1:32" ht="15.75" customHeight="1" x14ac:dyDescent="0.35">
      <c r="A16" s="14" t="s">
        <v>134</v>
      </c>
      <c r="B16" s="40">
        <v>41328</v>
      </c>
      <c r="C16" s="14" t="s">
        <v>135</v>
      </c>
      <c r="D16" s="14" t="s">
        <v>136</v>
      </c>
      <c r="E16" s="14" t="s">
        <v>90</v>
      </c>
      <c r="F16" s="14" t="s">
        <v>91</v>
      </c>
      <c r="G16" s="14" t="s">
        <v>92</v>
      </c>
      <c r="H16" s="14" t="s">
        <v>137</v>
      </c>
      <c r="I16" s="14" t="s">
        <v>132</v>
      </c>
      <c r="J16" s="14" t="s">
        <v>138</v>
      </c>
      <c r="K16" s="14" t="s">
        <v>77</v>
      </c>
      <c r="L16" s="14" t="s">
        <v>78</v>
      </c>
      <c r="M16" s="14" t="s">
        <v>79</v>
      </c>
      <c r="N16" s="40">
        <v>41328</v>
      </c>
      <c r="O16" s="41">
        <v>5.33</v>
      </c>
      <c r="P16" s="41">
        <v>8.6</v>
      </c>
      <c r="Q16" s="42">
        <v>48</v>
      </c>
      <c r="R16" s="41">
        <f t="shared" si="0"/>
        <v>412.79999999999995</v>
      </c>
      <c r="S16" s="43">
        <v>0</v>
      </c>
      <c r="T16" s="41">
        <f t="shared" si="1"/>
        <v>0</v>
      </c>
      <c r="U16" s="41">
        <f t="shared" si="2"/>
        <v>412.79999999999995</v>
      </c>
      <c r="V16" s="41">
        <v>6.19</v>
      </c>
      <c r="W16" s="41">
        <f t="shared" si="3"/>
        <v>418.98999999999995</v>
      </c>
      <c r="X16" s="44" t="b">
        <f t="shared" si="4"/>
        <v>0</v>
      </c>
      <c r="Y16" s="45" t="b">
        <f t="shared" si="5"/>
        <v>0</v>
      </c>
      <c r="Z16" s="45" t="b">
        <f t="shared" si="6"/>
        <v>0</v>
      </c>
      <c r="AA16" s="45" t="b">
        <f t="shared" si="7"/>
        <v>1</v>
      </c>
      <c r="AB16" s="45" t="str">
        <f t="shared" si="8"/>
        <v>Do Not Call</v>
      </c>
      <c r="AC16" s="45" t="str">
        <f t="shared" si="9"/>
        <v/>
      </c>
      <c r="AD16" s="45" t="str">
        <f t="shared" si="10"/>
        <v/>
      </c>
      <c r="AE16" s="45" t="str">
        <f t="shared" si="11"/>
        <v/>
      </c>
      <c r="AF16" s="45" t="str">
        <f>IF(AND(AB16 = "Call", AD16 = "Star"), "Deputy to Call", "Don't Call")</f>
        <v>Don't Call</v>
      </c>
    </row>
    <row r="17" spans="1:32" ht="15.75" customHeight="1" x14ac:dyDescent="0.35">
      <c r="A17" s="14" t="s">
        <v>139</v>
      </c>
      <c r="B17" s="40">
        <v>41329</v>
      </c>
      <c r="C17" s="14" t="s">
        <v>140</v>
      </c>
      <c r="D17" s="14" t="s">
        <v>141</v>
      </c>
      <c r="E17" s="14" t="s">
        <v>90</v>
      </c>
      <c r="F17" s="14" t="s">
        <v>91</v>
      </c>
      <c r="G17" s="14" t="s">
        <v>92</v>
      </c>
      <c r="H17" s="14" t="s">
        <v>142</v>
      </c>
      <c r="I17" s="14" t="s">
        <v>113</v>
      </c>
      <c r="J17" s="14" t="s">
        <v>143</v>
      </c>
      <c r="K17" s="14" t="s">
        <v>77</v>
      </c>
      <c r="L17" s="14" t="s">
        <v>85</v>
      </c>
      <c r="M17" s="14" t="s">
        <v>79</v>
      </c>
      <c r="N17" s="40">
        <v>41330</v>
      </c>
      <c r="O17" s="41">
        <v>0.87</v>
      </c>
      <c r="P17" s="41">
        <v>1.81</v>
      </c>
      <c r="Q17" s="42">
        <v>41</v>
      </c>
      <c r="R17" s="41">
        <f t="shared" si="0"/>
        <v>74.210000000000008</v>
      </c>
      <c r="S17" s="43">
        <v>0.03</v>
      </c>
      <c r="T17" s="41">
        <f t="shared" si="1"/>
        <v>2.2263000000000002</v>
      </c>
      <c r="U17" s="41">
        <f t="shared" si="2"/>
        <v>74.180000000000007</v>
      </c>
      <c r="V17" s="41">
        <v>0.75</v>
      </c>
      <c r="W17" s="41">
        <f t="shared" si="3"/>
        <v>74.930000000000007</v>
      </c>
      <c r="X17" s="44" t="b">
        <f t="shared" si="4"/>
        <v>0</v>
      </c>
      <c r="Y17" s="45" t="b">
        <f t="shared" si="5"/>
        <v>0</v>
      </c>
      <c r="Z17" s="45" t="b">
        <f t="shared" si="6"/>
        <v>1</v>
      </c>
      <c r="AA17" s="45" t="b">
        <f t="shared" si="7"/>
        <v>1</v>
      </c>
      <c r="AB17" s="45" t="str">
        <f t="shared" si="8"/>
        <v>Call</v>
      </c>
      <c r="AC17" s="45" t="str">
        <f t="shared" si="9"/>
        <v>Interest Potential</v>
      </c>
      <c r="AD17" s="45" t="str">
        <f t="shared" si="10"/>
        <v/>
      </c>
      <c r="AE17" s="45" t="str">
        <f t="shared" si="11"/>
        <v/>
      </c>
      <c r="AF17" s="45" t="str">
        <f>IF(AND(AB17 = "Call", AD17 = "Star"), "Deputy to Call", "Don't Call")</f>
        <v>Don't Call</v>
      </c>
    </row>
    <row r="18" spans="1:32" ht="15.75" customHeight="1" x14ac:dyDescent="0.35">
      <c r="A18" s="14" t="s">
        <v>144</v>
      </c>
      <c r="B18" s="40">
        <v>41330</v>
      </c>
      <c r="C18" s="14" t="s">
        <v>145</v>
      </c>
      <c r="D18" s="14" t="s">
        <v>146</v>
      </c>
      <c r="E18" s="14" t="s">
        <v>71</v>
      </c>
      <c r="F18" s="14" t="s">
        <v>72</v>
      </c>
      <c r="G18" s="14" t="s">
        <v>92</v>
      </c>
      <c r="H18" s="14" t="s">
        <v>83</v>
      </c>
      <c r="I18" s="14" t="s">
        <v>113</v>
      </c>
      <c r="J18" s="14" t="s">
        <v>147</v>
      </c>
      <c r="K18" s="14" t="s">
        <v>77</v>
      </c>
      <c r="L18" s="14" t="s">
        <v>78</v>
      </c>
      <c r="M18" s="14" t="s">
        <v>79</v>
      </c>
      <c r="N18" s="40">
        <v>41332</v>
      </c>
      <c r="O18" s="41">
        <v>4.8899999999999997</v>
      </c>
      <c r="P18" s="41">
        <v>7.64</v>
      </c>
      <c r="Q18" s="42">
        <v>18</v>
      </c>
      <c r="R18" s="41">
        <f t="shared" si="0"/>
        <v>137.51999999999998</v>
      </c>
      <c r="S18" s="43">
        <v>0.1</v>
      </c>
      <c r="T18" s="41">
        <f t="shared" si="1"/>
        <v>13.751999999999999</v>
      </c>
      <c r="U18" s="41">
        <f t="shared" si="2"/>
        <v>137.41999999999999</v>
      </c>
      <c r="V18" s="41">
        <v>1.39</v>
      </c>
      <c r="W18" s="41">
        <f t="shared" si="3"/>
        <v>138.80999999999997</v>
      </c>
      <c r="X18" s="44" t="b">
        <f t="shared" si="4"/>
        <v>0</v>
      </c>
      <c r="Y18" s="45" t="b">
        <f t="shared" si="5"/>
        <v>0</v>
      </c>
      <c r="Z18" s="45" t="b">
        <f t="shared" si="6"/>
        <v>1</v>
      </c>
      <c r="AA18" s="45" t="b">
        <f t="shared" si="7"/>
        <v>1</v>
      </c>
      <c r="AB18" s="45" t="str">
        <f t="shared" si="8"/>
        <v>Call</v>
      </c>
      <c r="AC18" s="45" t="str">
        <f t="shared" si="9"/>
        <v>Interest Potential</v>
      </c>
      <c r="AD18" s="45" t="str">
        <f t="shared" si="10"/>
        <v/>
      </c>
      <c r="AE18" s="45" t="str">
        <f t="shared" si="11"/>
        <v/>
      </c>
      <c r="AF18" s="45" t="str">
        <f>IF(AND(AB18 = "Call", AD18 = "Star"), "Deputy to Call", "Don't Call")</f>
        <v>Don't Call</v>
      </c>
    </row>
    <row r="19" spans="1:32" ht="15.75" customHeight="1" x14ac:dyDescent="0.35">
      <c r="A19" s="14" t="s">
        <v>148</v>
      </c>
      <c r="B19" s="40">
        <v>41330</v>
      </c>
      <c r="C19" s="14" t="s">
        <v>149</v>
      </c>
      <c r="D19" s="14" t="s">
        <v>150</v>
      </c>
      <c r="E19" s="14" t="s">
        <v>90</v>
      </c>
      <c r="F19" s="14" t="s">
        <v>91</v>
      </c>
      <c r="G19" s="14" t="s">
        <v>92</v>
      </c>
      <c r="H19" s="14" t="s">
        <v>151</v>
      </c>
      <c r="I19" s="14" t="s">
        <v>113</v>
      </c>
      <c r="J19" s="14" t="s">
        <v>133</v>
      </c>
      <c r="K19" s="14" t="s">
        <v>77</v>
      </c>
      <c r="L19" s="14" t="s">
        <v>78</v>
      </c>
      <c r="M19" s="14" t="s">
        <v>79</v>
      </c>
      <c r="N19" s="40">
        <v>41332</v>
      </c>
      <c r="O19" s="41">
        <v>54.29</v>
      </c>
      <c r="P19" s="41">
        <v>90.48</v>
      </c>
      <c r="Q19" s="42">
        <v>3</v>
      </c>
      <c r="R19" s="41">
        <f t="shared" si="0"/>
        <v>271.44</v>
      </c>
      <c r="S19" s="43">
        <v>0.03</v>
      </c>
      <c r="T19" s="41">
        <f t="shared" si="1"/>
        <v>8.1432000000000002</v>
      </c>
      <c r="U19" s="41">
        <f t="shared" si="2"/>
        <v>271.41000000000003</v>
      </c>
      <c r="V19" s="41">
        <v>19.989999999999998</v>
      </c>
      <c r="W19" s="41">
        <f t="shared" si="3"/>
        <v>291.40000000000003</v>
      </c>
      <c r="X19" s="44" t="b">
        <f t="shared" si="4"/>
        <v>0</v>
      </c>
      <c r="Y19" s="45" t="b">
        <f t="shared" si="5"/>
        <v>0</v>
      </c>
      <c r="Z19" s="45" t="b">
        <f t="shared" si="6"/>
        <v>1</v>
      </c>
      <c r="AA19" s="45" t="b">
        <f t="shared" si="7"/>
        <v>1</v>
      </c>
      <c r="AB19" s="45" t="str">
        <f t="shared" si="8"/>
        <v>Call</v>
      </c>
      <c r="AC19" s="45" t="str">
        <f t="shared" si="9"/>
        <v>Interest Potential</v>
      </c>
      <c r="AD19" s="45" t="str">
        <f t="shared" si="10"/>
        <v/>
      </c>
      <c r="AE19" s="45" t="str">
        <f t="shared" si="11"/>
        <v/>
      </c>
      <c r="AF19" s="45" t="str">
        <f>IF(AND(AB19 = "Call", AD19 = "Star"), "Deputy to Call", "Don't Call")</f>
        <v>Don't Call</v>
      </c>
    </row>
    <row r="20" spans="1:32" ht="14.5" x14ac:dyDescent="0.35">
      <c r="A20" s="14" t="s">
        <v>152</v>
      </c>
      <c r="B20" s="40">
        <v>41331</v>
      </c>
      <c r="C20" s="14" t="s">
        <v>153</v>
      </c>
      <c r="D20" s="14" t="s">
        <v>154</v>
      </c>
      <c r="E20" s="14" t="s">
        <v>90</v>
      </c>
      <c r="F20" s="14" t="s">
        <v>91</v>
      </c>
      <c r="G20" s="14" t="s">
        <v>92</v>
      </c>
      <c r="H20" s="14" t="s">
        <v>122</v>
      </c>
      <c r="I20" s="14" t="s">
        <v>75</v>
      </c>
      <c r="J20" s="14" t="s">
        <v>155</v>
      </c>
      <c r="K20" s="14" t="s">
        <v>77</v>
      </c>
      <c r="L20" s="14" t="s">
        <v>78</v>
      </c>
      <c r="M20" s="14" t="s">
        <v>79</v>
      </c>
      <c r="N20" s="40">
        <v>41331</v>
      </c>
      <c r="O20" s="41">
        <v>36.020000000000003</v>
      </c>
      <c r="P20" s="41">
        <v>58.1</v>
      </c>
      <c r="Q20" s="42">
        <v>50</v>
      </c>
      <c r="R20" s="41">
        <f t="shared" si="0"/>
        <v>2905</v>
      </c>
      <c r="S20" s="43">
        <v>0.05</v>
      </c>
      <c r="T20" s="41">
        <f t="shared" si="1"/>
        <v>145.25</v>
      </c>
      <c r="U20" s="41">
        <f t="shared" si="2"/>
        <v>2904.95</v>
      </c>
      <c r="V20" s="41">
        <v>1.49</v>
      </c>
      <c r="W20" s="41">
        <f t="shared" si="3"/>
        <v>2906.4399999999996</v>
      </c>
      <c r="X20" s="44" t="b">
        <f t="shared" si="4"/>
        <v>1</v>
      </c>
      <c r="Y20" s="45" t="b">
        <f t="shared" si="5"/>
        <v>0</v>
      </c>
      <c r="Z20" s="45" t="b">
        <f t="shared" si="6"/>
        <v>1</v>
      </c>
      <c r="AA20" s="45" t="b">
        <f t="shared" si="7"/>
        <v>1</v>
      </c>
      <c r="AB20" s="45" t="str">
        <f t="shared" si="8"/>
        <v>Call</v>
      </c>
      <c r="AC20" s="45" t="str">
        <f t="shared" si="9"/>
        <v>Interest Potential</v>
      </c>
      <c r="AD20" s="45" t="str">
        <f t="shared" si="10"/>
        <v>Star</v>
      </c>
      <c r="AE20" s="45" t="str">
        <f t="shared" si="11"/>
        <v>5 Star</v>
      </c>
      <c r="AF20" s="45" t="str">
        <f>IF(AND(AB20 = "Call", AD20 = "Star"), "Deputy to Call", "Don't Call")</f>
        <v>Deputy to Call</v>
      </c>
    </row>
    <row r="21" spans="1:32" ht="14.5" x14ac:dyDescent="0.35">
      <c r="A21" s="14" t="s">
        <v>156</v>
      </c>
      <c r="B21" s="40">
        <v>41340</v>
      </c>
      <c r="C21" s="14" t="s">
        <v>157</v>
      </c>
      <c r="D21" s="14" t="s">
        <v>158</v>
      </c>
      <c r="E21" s="14" t="s">
        <v>71</v>
      </c>
      <c r="F21" s="14" t="s">
        <v>72</v>
      </c>
      <c r="G21" s="14" t="s">
        <v>92</v>
      </c>
      <c r="H21" s="14" t="s">
        <v>74</v>
      </c>
      <c r="I21" s="14" t="s">
        <v>94</v>
      </c>
      <c r="J21" s="14" t="s">
        <v>159</v>
      </c>
      <c r="K21" s="14" t="s">
        <v>77</v>
      </c>
      <c r="L21" s="14" t="s">
        <v>85</v>
      </c>
      <c r="M21" s="14" t="s">
        <v>79</v>
      </c>
      <c r="N21" s="40">
        <v>41343</v>
      </c>
      <c r="O21" s="41">
        <v>0.71</v>
      </c>
      <c r="P21" s="41">
        <v>1.1399999999999999</v>
      </c>
      <c r="Q21" s="42">
        <v>50</v>
      </c>
      <c r="R21" s="41">
        <f t="shared" si="0"/>
        <v>56.999999999999993</v>
      </c>
      <c r="S21" s="43">
        <v>0.06</v>
      </c>
      <c r="T21" s="41">
        <f t="shared" si="1"/>
        <v>3.4199999999999995</v>
      </c>
      <c r="U21" s="41">
        <f t="shared" si="2"/>
        <v>56.939999999999991</v>
      </c>
      <c r="V21" s="41">
        <v>0.7</v>
      </c>
      <c r="W21" s="41">
        <f t="shared" si="3"/>
        <v>57.639999999999993</v>
      </c>
      <c r="X21" s="44" t="b">
        <f t="shared" si="4"/>
        <v>1</v>
      </c>
      <c r="Y21" s="45" t="b">
        <f t="shared" si="5"/>
        <v>0</v>
      </c>
      <c r="Z21" s="45" t="b">
        <f t="shared" si="6"/>
        <v>1</v>
      </c>
      <c r="AA21" s="45" t="b">
        <f t="shared" si="7"/>
        <v>1</v>
      </c>
      <c r="AB21" s="45" t="str">
        <f t="shared" si="8"/>
        <v>Call</v>
      </c>
      <c r="AC21" s="45" t="str">
        <f t="shared" si="9"/>
        <v>Interest Potential</v>
      </c>
      <c r="AD21" s="45" t="str">
        <f t="shared" si="10"/>
        <v/>
      </c>
      <c r="AE21" s="45" t="str">
        <f t="shared" si="11"/>
        <v/>
      </c>
      <c r="AF21" s="45" t="str">
        <f>IF(AND(AB21 = "Call", AD21 = "Star"), "Deputy to Call", "Don't Call")</f>
        <v>Don't Call</v>
      </c>
    </row>
    <row r="22" spans="1:32" ht="14.5" x14ac:dyDescent="0.35">
      <c r="A22" s="14" t="s">
        <v>160</v>
      </c>
      <c r="B22" s="40">
        <v>41344</v>
      </c>
      <c r="C22" s="14" t="s">
        <v>161</v>
      </c>
      <c r="D22" s="14" t="s">
        <v>162</v>
      </c>
      <c r="E22" s="14" t="s">
        <v>90</v>
      </c>
      <c r="F22" s="14" t="s">
        <v>91</v>
      </c>
      <c r="G22" s="14" t="s">
        <v>73</v>
      </c>
      <c r="H22" s="14" t="s">
        <v>163</v>
      </c>
      <c r="I22" s="14" t="s">
        <v>94</v>
      </c>
      <c r="J22" s="14" t="s">
        <v>164</v>
      </c>
      <c r="K22" s="14" t="s">
        <v>77</v>
      </c>
      <c r="L22" s="14" t="s">
        <v>165</v>
      </c>
      <c r="M22" s="14" t="s">
        <v>79</v>
      </c>
      <c r="N22" s="40">
        <v>41346</v>
      </c>
      <c r="O22" s="41">
        <v>3.42</v>
      </c>
      <c r="P22" s="41">
        <v>8.34</v>
      </c>
      <c r="Q22" s="42">
        <v>16</v>
      </c>
      <c r="R22" s="41">
        <f t="shared" si="0"/>
        <v>133.44</v>
      </c>
      <c r="S22" s="43">
        <v>0.03</v>
      </c>
      <c r="T22" s="41">
        <f t="shared" si="1"/>
        <v>4.0031999999999996</v>
      </c>
      <c r="U22" s="41">
        <f t="shared" si="2"/>
        <v>133.41</v>
      </c>
      <c r="V22" s="41">
        <v>2.64</v>
      </c>
      <c r="W22" s="41">
        <f t="shared" si="3"/>
        <v>136.04999999999998</v>
      </c>
      <c r="X22" s="44" t="b">
        <f t="shared" si="4"/>
        <v>1</v>
      </c>
      <c r="Y22" s="45" t="b">
        <f t="shared" si="5"/>
        <v>0</v>
      </c>
      <c r="Z22" s="45" t="b">
        <f t="shared" si="6"/>
        <v>1</v>
      </c>
      <c r="AA22" s="45" t="b">
        <f t="shared" si="7"/>
        <v>1</v>
      </c>
      <c r="AB22" s="45" t="str">
        <f t="shared" si="8"/>
        <v>Call</v>
      </c>
      <c r="AC22" s="45" t="str">
        <f t="shared" si="9"/>
        <v>Interest Potential</v>
      </c>
      <c r="AD22" s="45" t="str">
        <f t="shared" si="10"/>
        <v/>
      </c>
      <c r="AE22" s="45" t="str">
        <f t="shared" si="11"/>
        <v/>
      </c>
      <c r="AF22" s="45" t="str">
        <f>IF(AND(AB22 = "Call", AD22 = "Star"), "Deputy to Call", "Don't Call")</f>
        <v>Don't Call</v>
      </c>
    </row>
    <row r="23" spans="1:32" ht="14.5" x14ac:dyDescent="0.35">
      <c r="A23" s="14" t="s">
        <v>166</v>
      </c>
      <c r="B23" s="40">
        <v>41346</v>
      </c>
      <c r="C23" s="14" t="s">
        <v>167</v>
      </c>
      <c r="D23" s="14" t="s">
        <v>146</v>
      </c>
      <c r="E23" s="14" t="s">
        <v>71</v>
      </c>
      <c r="F23" s="14" t="s">
        <v>72</v>
      </c>
      <c r="G23" s="14" t="s">
        <v>92</v>
      </c>
      <c r="H23" s="14" t="s">
        <v>83</v>
      </c>
      <c r="I23" s="14" t="s">
        <v>117</v>
      </c>
      <c r="J23" s="14" t="s">
        <v>159</v>
      </c>
      <c r="K23" s="14" t="s">
        <v>77</v>
      </c>
      <c r="L23" s="14" t="s">
        <v>85</v>
      </c>
      <c r="M23" s="14" t="s">
        <v>79</v>
      </c>
      <c r="N23" s="40">
        <v>41346</v>
      </c>
      <c r="O23" s="41">
        <v>0.71</v>
      </c>
      <c r="P23" s="41">
        <v>1.1399999999999999</v>
      </c>
      <c r="Q23" s="42">
        <v>38</v>
      </c>
      <c r="R23" s="41">
        <f t="shared" si="0"/>
        <v>43.319999999999993</v>
      </c>
      <c r="S23" s="43">
        <v>0.02</v>
      </c>
      <c r="T23" s="41">
        <f t="shared" si="1"/>
        <v>0.86639999999999984</v>
      </c>
      <c r="U23" s="41">
        <f t="shared" si="2"/>
        <v>43.29999999999999</v>
      </c>
      <c r="V23" s="41">
        <v>0.7</v>
      </c>
      <c r="W23" s="41">
        <f t="shared" si="3"/>
        <v>43.999999999999993</v>
      </c>
      <c r="X23" s="44" t="b">
        <f t="shared" si="4"/>
        <v>0</v>
      </c>
      <c r="Y23" s="45" t="b">
        <f t="shared" si="5"/>
        <v>0</v>
      </c>
      <c r="Z23" s="45" t="b">
        <f t="shared" si="6"/>
        <v>0</v>
      </c>
      <c r="AA23" s="45" t="b">
        <f t="shared" si="7"/>
        <v>1</v>
      </c>
      <c r="AB23" s="45" t="str">
        <f t="shared" si="8"/>
        <v>Do Not Call</v>
      </c>
      <c r="AC23" s="45" t="str">
        <f t="shared" si="9"/>
        <v/>
      </c>
      <c r="AD23" s="45" t="str">
        <f t="shared" si="10"/>
        <v/>
      </c>
      <c r="AE23" s="45" t="str">
        <f t="shared" si="11"/>
        <v/>
      </c>
      <c r="AF23" s="45" t="str">
        <f>IF(AND(AB23 = "Call", AD23 = "Star"), "Deputy to Call", "Don't Call")</f>
        <v>Don't Call</v>
      </c>
    </row>
    <row r="24" spans="1:32" ht="12.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1:32" ht="12.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1:32" ht="12.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1:32" ht="12.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1:32" ht="13" x14ac:dyDescent="0.3">
      <c r="A28" s="51" t="s">
        <v>168</v>
      </c>
      <c r="B28" s="48"/>
      <c r="C28" s="48"/>
      <c r="D28" s="48"/>
      <c r="E28" s="48"/>
      <c r="F28" s="48"/>
      <c r="G28" s="48"/>
      <c r="H28" s="48"/>
      <c r="I28" s="48"/>
      <c r="J28" s="49"/>
      <c r="K28" s="1"/>
      <c r="L28" s="1"/>
      <c r="M28" s="1"/>
      <c r="N28" s="1"/>
      <c r="O28" s="1"/>
      <c r="P28" s="1"/>
      <c r="Q28" s="1"/>
      <c r="R28" s="1"/>
      <c r="S28" s="1"/>
      <c r="T28" s="1"/>
      <c r="U28" s="1"/>
      <c r="V28" s="1"/>
      <c r="W28" s="1"/>
      <c r="X28" s="1"/>
      <c r="Y28" s="1"/>
      <c r="Z28" s="1"/>
      <c r="AA28" s="1"/>
      <c r="AB28" s="1"/>
      <c r="AC28" s="1"/>
      <c r="AD28" s="1"/>
      <c r="AE28" s="1"/>
      <c r="AF28" s="1"/>
    </row>
    <row r="29" spans="1:32" ht="13" x14ac:dyDescent="0.3">
      <c r="A29" s="51" t="s">
        <v>169</v>
      </c>
      <c r="B29" s="48"/>
      <c r="C29" s="48"/>
      <c r="D29" s="48"/>
      <c r="E29" s="48"/>
      <c r="F29" s="48"/>
      <c r="G29" s="48"/>
      <c r="H29" s="48"/>
      <c r="I29" s="48"/>
      <c r="J29" s="49"/>
      <c r="K29" s="46">
        <v>10</v>
      </c>
      <c r="L29" s="1"/>
      <c r="M29" s="1"/>
      <c r="N29" s="1"/>
      <c r="O29" s="1"/>
      <c r="P29" s="1"/>
      <c r="Q29" s="1"/>
      <c r="R29" s="1"/>
      <c r="S29" s="1"/>
      <c r="T29" s="1"/>
      <c r="U29" s="1"/>
      <c r="V29" s="1"/>
      <c r="W29" s="1"/>
      <c r="X29" s="1"/>
      <c r="Y29" s="1"/>
      <c r="Z29" s="1"/>
      <c r="AA29" s="1"/>
      <c r="AB29" s="1"/>
      <c r="AC29" s="1"/>
      <c r="AD29" s="1"/>
      <c r="AE29" s="1"/>
      <c r="AF29" s="1"/>
    </row>
    <row r="30" spans="1:32" ht="12.5" x14ac:dyDescent="0.25">
      <c r="A30" s="52"/>
      <c r="B30" s="53"/>
      <c r="C30" s="53"/>
      <c r="D30" s="53"/>
      <c r="E30" s="53"/>
      <c r="F30" s="53"/>
      <c r="G30" s="53"/>
      <c r="H30" s="53"/>
      <c r="I30" s="53"/>
      <c r="J30" s="53"/>
      <c r="K30" s="1"/>
      <c r="L30" s="1"/>
      <c r="M30" s="1"/>
      <c r="N30" s="1"/>
      <c r="O30" s="1"/>
      <c r="P30" s="1"/>
      <c r="Q30" s="1"/>
      <c r="R30" s="1"/>
      <c r="S30" s="1"/>
      <c r="T30" s="1"/>
      <c r="U30" s="1"/>
      <c r="V30" s="1"/>
      <c r="W30" s="1"/>
      <c r="X30" s="1"/>
      <c r="Y30" s="1"/>
      <c r="Z30" s="1"/>
      <c r="AA30" s="1"/>
      <c r="AB30" s="1"/>
      <c r="AC30" s="1"/>
      <c r="AD30" s="1"/>
      <c r="AE30" s="1"/>
      <c r="AF30" s="1"/>
    </row>
    <row r="31" spans="1:32" ht="13" x14ac:dyDescent="0.3">
      <c r="A31" s="51" t="s">
        <v>170</v>
      </c>
      <c r="B31" s="48"/>
      <c r="C31" s="48"/>
      <c r="D31" s="48"/>
      <c r="E31" s="48"/>
      <c r="F31" s="48"/>
      <c r="G31" s="48"/>
      <c r="H31" s="48"/>
      <c r="I31" s="48"/>
      <c r="J31" s="49"/>
      <c r="K31" s="1"/>
      <c r="L31" s="1"/>
      <c r="M31" s="1"/>
      <c r="N31" s="1"/>
      <c r="O31" s="1"/>
      <c r="P31" s="1"/>
      <c r="Q31" s="1"/>
      <c r="R31" s="1"/>
      <c r="S31" s="1"/>
      <c r="T31" s="1"/>
      <c r="U31" s="1"/>
      <c r="V31" s="1"/>
      <c r="W31" s="1"/>
      <c r="X31" s="1"/>
      <c r="Y31" s="1"/>
      <c r="Z31" s="1"/>
      <c r="AA31" s="1"/>
      <c r="AB31" s="1"/>
      <c r="AC31" s="1"/>
      <c r="AD31" s="1"/>
      <c r="AE31" s="1"/>
      <c r="AF31" s="1"/>
    </row>
    <row r="32" spans="1:32" ht="13" x14ac:dyDescent="0.3">
      <c r="A32" s="51" t="s">
        <v>171</v>
      </c>
      <c r="B32" s="48"/>
      <c r="C32" s="48"/>
      <c r="D32" s="48"/>
      <c r="E32" s="48"/>
      <c r="F32" s="48"/>
      <c r="G32" s="48"/>
      <c r="H32" s="48"/>
      <c r="I32" s="48"/>
      <c r="J32" s="49"/>
      <c r="K32" s="46">
        <v>2</v>
      </c>
      <c r="L32" s="1"/>
      <c r="M32" s="1"/>
      <c r="N32" s="1"/>
      <c r="O32" s="1"/>
      <c r="P32" s="1"/>
      <c r="Q32" s="1"/>
      <c r="R32" s="1"/>
      <c r="S32" s="1"/>
      <c r="T32" s="1"/>
      <c r="U32" s="1"/>
      <c r="V32" s="1"/>
      <c r="W32" s="1"/>
      <c r="X32" s="1"/>
      <c r="Y32" s="1"/>
      <c r="Z32" s="1"/>
      <c r="AA32" s="1"/>
      <c r="AB32" s="1"/>
      <c r="AC32" s="1"/>
      <c r="AD32" s="1"/>
      <c r="AE32" s="1"/>
      <c r="AF32" s="1"/>
    </row>
    <row r="33" spans="1:32" ht="12.5" x14ac:dyDescent="0.25">
      <c r="A33" s="52"/>
      <c r="B33" s="53"/>
      <c r="C33" s="53"/>
      <c r="D33" s="53"/>
      <c r="E33" s="53"/>
      <c r="F33" s="53"/>
      <c r="G33" s="53"/>
      <c r="H33" s="53"/>
      <c r="I33" s="53"/>
      <c r="J33" s="53"/>
      <c r="K33" s="1"/>
      <c r="L33" s="1"/>
      <c r="M33" s="1"/>
      <c r="N33" s="1"/>
      <c r="O33" s="1"/>
      <c r="P33" s="1"/>
      <c r="Q33" s="1"/>
      <c r="R33" s="1"/>
      <c r="S33" s="1"/>
      <c r="T33" s="1"/>
      <c r="U33" s="1"/>
      <c r="V33" s="1"/>
      <c r="W33" s="1"/>
      <c r="X33" s="1"/>
      <c r="Y33" s="1"/>
      <c r="Z33" s="1"/>
      <c r="AA33" s="1"/>
      <c r="AB33" s="1"/>
      <c r="AC33" s="1"/>
      <c r="AD33" s="1"/>
      <c r="AE33" s="1"/>
      <c r="AF33" s="1"/>
    </row>
    <row r="34" spans="1:32" ht="13" x14ac:dyDescent="0.3">
      <c r="A34" s="51" t="s">
        <v>172</v>
      </c>
      <c r="B34" s="48"/>
      <c r="C34" s="48"/>
      <c r="D34" s="48"/>
      <c r="E34" s="48"/>
      <c r="F34" s="48"/>
      <c r="G34" s="48"/>
      <c r="H34" s="48"/>
      <c r="I34" s="48"/>
      <c r="J34" s="49"/>
      <c r="K34" s="1"/>
      <c r="L34" s="1"/>
      <c r="M34" s="1"/>
      <c r="N34" s="1"/>
      <c r="O34" s="1"/>
      <c r="P34" s="1"/>
      <c r="Q34" s="1"/>
      <c r="R34" s="1"/>
      <c r="S34" s="1"/>
      <c r="T34" s="1"/>
      <c r="U34" s="1"/>
      <c r="V34" s="1"/>
      <c r="W34" s="1"/>
      <c r="X34" s="1"/>
      <c r="Y34" s="1"/>
      <c r="Z34" s="1"/>
      <c r="AA34" s="1"/>
      <c r="AB34" s="1"/>
      <c r="AC34" s="1"/>
      <c r="AD34" s="1"/>
      <c r="AE34" s="1"/>
      <c r="AF34" s="1"/>
    </row>
    <row r="35" spans="1:32" ht="13" x14ac:dyDescent="0.3">
      <c r="A35" s="51" t="s">
        <v>173</v>
      </c>
      <c r="B35" s="48"/>
      <c r="C35" s="48"/>
      <c r="D35" s="48"/>
      <c r="E35" s="48"/>
      <c r="F35" s="48"/>
      <c r="G35" s="48"/>
      <c r="H35" s="48"/>
      <c r="I35" s="48"/>
      <c r="J35" s="49"/>
      <c r="K35" s="46">
        <v>14</v>
      </c>
      <c r="L35" s="1"/>
      <c r="M35" s="1"/>
      <c r="N35" s="1"/>
      <c r="O35" s="1"/>
      <c r="P35" s="1"/>
      <c r="Q35" s="1"/>
      <c r="R35" s="1"/>
      <c r="S35" s="1"/>
      <c r="T35" s="1"/>
      <c r="U35" s="1"/>
      <c r="V35" s="1"/>
      <c r="W35" s="1"/>
      <c r="X35" s="1"/>
      <c r="Y35" s="1"/>
      <c r="Z35" s="1"/>
      <c r="AA35" s="1"/>
      <c r="AB35" s="1"/>
      <c r="AC35" s="1"/>
      <c r="AD35" s="1"/>
      <c r="AE35" s="1"/>
      <c r="AF35" s="1"/>
    </row>
    <row r="36" spans="1:32" ht="12.5" x14ac:dyDescent="0.25">
      <c r="A36" s="54"/>
      <c r="B36" s="48"/>
      <c r="C36" s="48"/>
      <c r="D36" s="48"/>
      <c r="E36" s="48"/>
      <c r="F36" s="48"/>
      <c r="G36" s="48"/>
      <c r="H36" s="48"/>
      <c r="I36" s="48"/>
      <c r="J36" s="49"/>
      <c r="K36" s="1"/>
      <c r="L36" s="1"/>
      <c r="M36" s="1"/>
      <c r="N36" s="1"/>
      <c r="O36" s="1"/>
      <c r="P36" s="1"/>
      <c r="Q36" s="1"/>
      <c r="R36" s="1"/>
      <c r="S36" s="1"/>
      <c r="T36" s="1"/>
      <c r="U36" s="1"/>
      <c r="V36" s="1"/>
      <c r="W36" s="1"/>
      <c r="X36" s="1"/>
      <c r="Y36" s="1"/>
      <c r="Z36" s="1"/>
      <c r="AA36" s="1"/>
      <c r="AB36" s="1"/>
      <c r="AC36" s="1"/>
      <c r="AD36" s="1"/>
      <c r="AE36" s="1"/>
      <c r="AF36" s="1"/>
    </row>
    <row r="37" spans="1:32" ht="13" x14ac:dyDescent="0.3">
      <c r="A37" s="51" t="s">
        <v>174</v>
      </c>
      <c r="B37" s="48"/>
      <c r="C37" s="48"/>
      <c r="D37" s="48"/>
      <c r="E37" s="48"/>
      <c r="F37" s="48"/>
      <c r="G37" s="48"/>
      <c r="H37" s="48"/>
      <c r="I37" s="48"/>
      <c r="J37" s="49"/>
      <c r="K37" s="1"/>
      <c r="L37" s="1"/>
      <c r="M37" s="1"/>
      <c r="N37" s="1"/>
      <c r="O37" s="1"/>
      <c r="P37" s="1"/>
      <c r="Q37" s="1"/>
      <c r="R37" s="1"/>
      <c r="S37" s="1"/>
      <c r="T37" s="1"/>
      <c r="U37" s="1"/>
      <c r="V37" s="1"/>
      <c r="W37" s="1"/>
      <c r="X37" s="1"/>
      <c r="Y37" s="1"/>
      <c r="Z37" s="1"/>
      <c r="AA37" s="1"/>
      <c r="AB37" s="1"/>
      <c r="AC37" s="1"/>
      <c r="AD37" s="1"/>
      <c r="AE37" s="1"/>
      <c r="AF37" s="1"/>
    </row>
    <row r="38" spans="1:32" ht="13" x14ac:dyDescent="0.3">
      <c r="A38" s="51" t="s">
        <v>175</v>
      </c>
      <c r="B38" s="48"/>
      <c r="C38" s="48"/>
      <c r="D38" s="48"/>
      <c r="E38" s="48"/>
      <c r="F38" s="48"/>
      <c r="G38" s="48"/>
      <c r="H38" s="48"/>
      <c r="I38" s="48"/>
      <c r="J38" s="49"/>
      <c r="K38" s="46">
        <v>16</v>
      </c>
      <c r="L38" s="1"/>
      <c r="M38" s="1"/>
      <c r="N38" s="1"/>
      <c r="O38" s="1"/>
      <c r="P38" s="1"/>
      <c r="Q38" s="1"/>
      <c r="R38" s="1"/>
      <c r="S38" s="1"/>
      <c r="T38" s="1"/>
      <c r="U38" s="1"/>
      <c r="V38" s="1"/>
      <c r="W38" s="1"/>
      <c r="X38" s="1"/>
      <c r="Y38" s="1"/>
      <c r="Z38" s="1"/>
      <c r="AA38" s="1"/>
      <c r="AB38" s="1"/>
      <c r="AC38" s="1"/>
      <c r="AD38" s="1"/>
      <c r="AE38" s="1"/>
      <c r="AF38" s="1"/>
    </row>
    <row r="39" spans="1:32" ht="12.5" x14ac:dyDescent="0.25">
      <c r="A39" s="52"/>
      <c r="B39" s="53"/>
      <c r="C39" s="53"/>
      <c r="D39" s="53"/>
      <c r="E39" s="53"/>
      <c r="F39" s="53"/>
      <c r="G39" s="53"/>
      <c r="H39" s="53"/>
      <c r="I39" s="53"/>
      <c r="J39" s="53"/>
      <c r="K39" s="1"/>
      <c r="L39" s="1"/>
      <c r="M39" s="1"/>
      <c r="N39" s="1"/>
      <c r="O39" s="1"/>
      <c r="P39" s="1"/>
      <c r="Q39" s="1"/>
      <c r="R39" s="1"/>
      <c r="S39" s="1"/>
      <c r="T39" s="1"/>
      <c r="U39" s="1"/>
      <c r="V39" s="1"/>
      <c r="W39" s="1"/>
      <c r="X39" s="1"/>
      <c r="Y39" s="1"/>
      <c r="Z39" s="1"/>
      <c r="AA39" s="1"/>
      <c r="AB39" s="1"/>
      <c r="AC39" s="1"/>
      <c r="AD39" s="1"/>
      <c r="AE39" s="1"/>
      <c r="AF39" s="1"/>
    </row>
    <row r="40" spans="1:32" ht="13" x14ac:dyDescent="0.3">
      <c r="A40" s="51" t="s">
        <v>176</v>
      </c>
      <c r="B40" s="48"/>
      <c r="C40" s="48"/>
      <c r="D40" s="48"/>
      <c r="E40" s="48"/>
      <c r="F40" s="48"/>
      <c r="G40" s="48"/>
      <c r="H40" s="48"/>
      <c r="I40" s="48"/>
      <c r="J40" s="49"/>
      <c r="K40" s="1"/>
      <c r="L40" s="1"/>
      <c r="M40" s="1"/>
      <c r="N40" s="1"/>
      <c r="O40" s="1"/>
      <c r="P40" s="1"/>
      <c r="Q40" s="1"/>
      <c r="R40" s="1"/>
      <c r="S40" s="1"/>
      <c r="T40" s="1"/>
      <c r="U40" s="1"/>
      <c r="V40" s="1"/>
      <c r="W40" s="1"/>
      <c r="X40" s="1"/>
      <c r="Y40" s="1"/>
      <c r="Z40" s="1"/>
      <c r="AA40" s="1"/>
      <c r="AB40" s="1"/>
      <c r="AC40" s="1"/>
      <c r="AD40" s="1"/>
      <c r="AE40" s="1"/>
      <c r="AF40" s="1"/>
    </row>
    <row r="41" spans="1:32" ht="13" x14ac:dyDescent="0.3">
      <c r="A41" s="51" t="s">
        <v>177</v>
      </c>
      <c r="B41" s="48"/>
      <c r="C41" s="48"/>
      <c r="D41" s="48"/>
      <c r="E41" s="48"/>
      <c r="F41" s="48"/>
      <c r="G41" s="48"/>
      <c r="H41" s="48"/>
      <c r="I41" s="48"/>
      <c r="J41" s="49"/>
      <c r="K41" s="46">
        <v>12</v>
      </c>
      <c r="L41" s="1"/>
      <c r="M41" s="1"/>
      <c r="N41" s="1"/>
      <c r="O41" s="1"/>
      <c r="P41" s="1"/>
      <c r="Q41" s="1"/>
      <c r="R41" s="1"/>
      <c r="S41" s="1"/>
      <c r="T41" s="1"/>
      <c r="U41" s="1"/>
      <c r="V41" s="1"/>
      <c r="W41" s="1"/>
      <c r="X41" s="1"/>
      <c r="Y41" s="1"/>
      <c r="Z41" s="1"/>
      <c r="AA41" s="1"/>
      <c r="AB41" s="1"/>
      <c r="AC41" s="1"/>
      <c r="AD41" s="1"/>
      <c r="AE41" s="1"/>
      <c r="AF41" s="1"/>
    </row>
    <row r="42" spans="1:32" ht="12.5" x14ac:dyDescent="0.25">
      <c r="A42" s="52"/>
      <c r="B42" s="53"/>
      <c r="C42" s="53"/>
      <c r="D42" s="53"/>
      <c r="E42" s="53"/>
      <c r="F42" s="53"/>
      <c r="G42" s="53"/>
      <c r="H42" s="53"/>
      <c r="I42" s="53"/>
      <c r="J42" s="53"/>
      <c r="K42" s="1"/>
      <c r="L42" s="1"/>
      <c r="M42" s="1"/>
      <c r="N42" s="1"/>
      <c r="O42" s="1"/>
      <c r="P42" s="1"/>
      <c r="Q42" s="1"/>
      <c r="R42" s="1"/>
      <c r="S42" s="1"/>
      <c r="T42" s="1"/>
      <c r="U42" s="1"/>
      <c r="V42" s="1"/>
      <c r="W42" s="1"/>
      <c r="X42" s="1"/>
      <c r="Y42" s="1"/>
      <c r="Z42" s="1"/>
      <c r="AA42" s="1"/>
      <c r="AB42" s="1"/>
      <c r="AC42" s="1"/>
      <c r="AD42" s="1"/>
      <c r="AE42" s="1"/>
      <c r="AF42" s="1"/>
    </row>
    <row r="43" spans="1:32" ht="13" x14ac:dyDescent="0.3">
      <c r="A43" s="51" t="s">
        <v>178</v>
      </c>
      <c r="B43" s="48"/>
      <c r="C43" s="48"/>
      <c r="D43" s="48"/>
      <c r="E43" s="48"/>
      <c r="F43" s="48"/>
      <c r="G43" s="48"/>
      <c r="H43" s="48"/>
      <c r="I43" s="48"/>
      <c r="J43" s="49"/>
      <c r="K43" s="1"/>
      <c r="L43" s="1"/>
      <c r="M43" s="1"/>
      <c r="N43" s="1"/>
      <c r="O43" s="1"/>
      <c r="P43" s="1"/>
      <c r="Q43" s="1"/>
      <c r="R43" s="1"/>
      <c r="S43" s="1"/>
      <c r="T43" s="1"/>
      <c r="U43" s="1"/>
      <c r="V43" s="1"/>
      <c r="W43" s="1"/>
      <c r="X43" s="1"/>
      <c r="Y43" s="1"/>
      <c r="Z43" s="1"/>
      <c r="AA43" s="1"/>
      <c r="AB43" s="1"/>
      <c r="AC43" s="1"/>
      <c r="AD43" s="1"/>
      <c r="AE43" s="1"/>
      <c r="AF43" s="1"/>
    </row>
    <row r="44" spans="1:32" ht="13" x14ac:dyDescent="0.3">
      <c r="A44" s="51" t="s">
        <v>179</v>
      </c>
      <c r="B44" s="48"/>
      <c r="C44" s="48"/>
      <c r="D44" s="48"/>
      <c r="E44" s="48"/>
      <c r="F44" s="48"/>
      <c r="G44" s="48"/>
      <c r="H44" s="48"/>
      <c r="I44" s="48"/>
      <c r="J44" s="49"/>
      <c r="K44" s="1"/>
      <c r="L44" s="1"/>
      <c r="M44" s="1"/>
      <c r="N44" s="1"/>
      <c r="O44" s="1"/>
      <c r="P44" s="1"/>
      <c r="Q44" s="1"/>
      <c r="R44" s="1"/>
      <c r="S44" s="1"/>
      <c r="T44" s="1"/>
      <c r="U44" s="1"/>
      <c r="V44" s="1"/>
      <c r="W44" s="1"/>
      <c r="X44" s="1"/>
      <c r="Y44" s="1"/>
      <c r="Z44" s="1"/>
      <c r="AA44" s="1"/>
      <c r="AB44" s="1"/>
      <c r="AC44" s="1"/>
      <c r="AD44" s="1"/>
      <c r="AE44" s="1"/>
      <c r="AF44" s="1"/>
    </row>
    <row r="45" spans="1:32" ht="13" x14ac:dyDescent="0.3">
      <c r="A45" s="51" t="s">
        <v>180</v>
      </c>
      <c r="B45" s="48"/>
      <c r="C45" s="48"/>
      <c r="D45" s="48"/>
      <c r="E45" s="48"/>
      <c r="F45" s="48"/>
      <c r="G45" s="48"/>
      <c r="H45" s="48"/>
      <c r="I45" s="48"/>
      <c r="J45" s="49"/>
      <c r="K45" s="1"/>
      <c r="L45" s="1"/>
      <c r="M45" s="1"/>
      <c r="N45" s="1"/>
      <c r="O45" s="1"/>
      <c r="P45" s="1"/>
      <c r="Q45" s="1"/>
      <c r="R45" s="1"/>
      <c r="S45" s="1"/>
      <c r="T45" s="1"/>
      <c r="U45" s="1"/>
      <c r="V45" s="1"/>
      <c r="W45" s="1"/>
      <c r="X45" s="1"/>
      <c r="Y45" s="1"/>
      <c r="Z45" s="1"/>
      <c r="AA45" s="1"/>
      <c r="AB45" s="1"/>
      <c r="AC45" s="1"/>
      <c r="AD45" s="1"/>
      <c r="AE45" s="1"/>
      <c r="AF45" s="1"/>
    </row>
    <row r="46" spans="1:32" ht="13" x14ac:dyDescent="0.3">
      <c r="A46" s="51" t="s">
        <v>189</v>
      </c>
      <c r="B46" s="48"/>
      <c r="C46" s="48"/>
      <c r="D46" s="48"/>
      <c r="E46" s="48"/>
      <c r="F46" s="48"/>
      <c r="G46" s="48"/>
      <c r="H46" s="48"/>
      <c r="I46" s="48"/>
      <c r="J46" s="49"/>
      <c r="K46" s="55"/>
      <c r="L46" s="1"/>
      <c r="M46" s="1"/>
      <c r="N46" s="1"/>
      <c r="O46" s="1"/>
      <c r="P46" s="1"/>
      <c r="Q46" s="1"/>
      <c r="R46" s="1"/>
      <c r="S46" s="1"/>
      <c r="T46" s="1"/>
      <c r="U46" s="1"/>
      <c r="V46" s="1"/>
      <c r="W46" s="1"/>
      <c r="X46" s="1"/>
      <c r="Y46" s="1"/>
      <c r="Z46" s="1"/>
      <c r="AA46" s="1"/>
      <c r="AB46" s="1"/>
      <c r="AC46" s="1"/>
      <c r="AD46" s="1"/>
      <c r="AE46" s="1"/>
      <c r="AF46" s="1"/>
    </row>
    <row r="47" spans="1:32" ht="12.5" x14ac:dyDescent="0.25">
      <c r="A47" s="54"/>
      <c r="B47" s="48"/>
      <c r="C47" s="48"/>
      <c r="D47" s="48"/>
      <c r="E47" s="48"/>
      <c r="F47" s="48"/>
      <c r="G47" s="48"/>
      <c r="H47" s="48"/>
      <c r="I47" s="48"/>
      <c r="J47" s="49"/>
      <c r="K47" s="1"/>
      <c r="L47" s="1"/>
      <c r="M47" s="1"/>
      <c r="N47" s="1"/>
      <c r="O47" s="1"/>
      <c r="P47" s="1"/>
      <c r="Q47" s="1"/>
      <c r="R47" s="1"/>
      <c r="S47" s="1"/>
      <c r="T47" s="1"/>
      <c r="U47" s="1"/>
      <c r="V47" s="1"/>
      <c r="W47" s="1"/>
      <c r="X47" s="1"/>
      <c r="Y47" s="1"/>
      <c r="Z47" s="1"/>
      <c r="AA47" s="1"/>
      <c r="AB47" s="1"/>
      <c r="AC47" s="1"/>
      <c r="AD47" s="1"/>
      <c r="AE47" s="1"/>
      <c r="AF47" s="1"/>
    </row>
    <row r="48" spans="1:32" ht="13" x14ac:dyDescent="0.3">
      <c r="A48" s="51" t="s">
        <v>183</v>
      </c>
      <c r="B48" s="48"/>
      <c r="C48" s="48"/>
      <c r="D48" s="48"/>
      <c r="E48" s="48"/>
      <c r="F48" s="48"/>
      <c r="G48" s="48"/>
      <c r="H48" s="48"/>
      <c r="I48" s="48"/>
      <c r="J48" s="49"/>
      <c r="K48" s="1"/>
      <c r="L48" s="1"/>
      <c r="M48" s="1"/>
      <c r="N48" s="1"/>
      <c r="O48" s="1"/>
      <c r="P48" s="1"/>
      <c r="Q48" s="1"/>
      <c r="R48" s="1"/>
      <c r="S48" s="1"/>
      <c r="T48" s="1"/>
      <c r="U48" s="1"/>
      <c r="V48" s="1"/>
      <c r="W48" s="1"/>
      <c r="X48" s="1"/>
      <c r="Y48" s="1"/>
      <c r="Z48" s="1"/>
      <c r="AA48" s="1"/>
      <c r="AB48" s="1"/>
      <c r="AC48" s="1"/>
      <c r="AD48" s="1"/>
      <c r="AE48" s="1"/>
      <c r="AF48" s="1"/>
    </row>
    <row r="49" spans="1:32" ht="13" x14ac:dyDescent="0.3">
      <c r="A49" s="51" t="s">
        <v>186</v>
      </c>
      <c r="B49" s="48"/>
      <c r="C49" s="48"/>
      <c r="D49" s="48"/>
      <c r="E49" s="48"/>
      <c r="F49" s="48"/>
      <c r="G49" s="48"/>
      <c r="H49" s="48"/>
      <c r="I49" s="48"/>
      <c r="J49" s="49"/>
      <c r="K49" s="55"/>
      <c r="L49" s="1"/>
      <c r="M49" s="1"/>
      <c r="N49" s="1"/>
      <c r="O49" s="1"/>
      <c r="P49" s="1"/>
      <c r="Q49" s="1"/>
      <c r="R49" s="1"/>
      <c r="S49" s="1"/>
      <c r="T49" s="1"/>
      <c r="U49" s="1"/>
      <c r="V49" s="1"/>
      <c r="W49" s="1"/>
      <c r="X49" s="1"/>
      <c r="Y49" s="1"/>
      <c r="Z49" s="1"/>
      <c r="AA49" s="1"/>
      <c r="AB49" s="1"/>
      <c r="AC49" s="1"/>
      <c r="AD49" s="1"/>
      <c r="AE49" s="1"/>
      <c r="AF49" s="1"/>
    </row>
    <row r="50" spans="1:32" ht="12.5" x14ac:dyDescent="0.25">
      <c r="A50" s="54"/>
      <c r="B50" s="48"/>
      <c r="C50" s="48"/>
      <c r="D50" s="48"/>
      <c r="E50" s="48"/>
      <c r="F50" s="48"/>
      <c r="G50" s="48"/>
      <c r="H50" s="48"/>
      <c r="I50" s="48"/>
      <c r="J50" s="49"/>
      <c r="K50" s="1"/>
      <c r="L50" s="1"/>
      <c r="M50" s="1"/>
      <c r="N50" s="1"/>
      <c r="O50" s="1"/>
      <c r="P50" s="1"/>
      <c r="Q50" s="1"/>
      <c r="R50" s="1"/>
      <c r="S50" s="1"/>
      <c r="T50" s="1"/>
      <c r="U50" s="1"/>
      <c r="V50" s="1"/>
      <c r="W50" s="1"/>
      <c r="X50" s="1"/>
      <c r="Y50" s="1"/>
      <c r="Z50" s="1"/>
      <c r="AA50" s="1"/>
      <c r="AB50" s="1"/>
      <c r="AC50" s="1"/>
      <c r="AD50" s="1"/>
      <c r="AE50" s="1"/>
      <c r="AF50" s="1"/>
    </row>
    <row r="51" spans="1:32" ht="13" x14ac:dyDescent="0.3">
      <c r="A51" s="51" t="s">
        <v>184</v>
      </c>
      <c r="B51" s="48"/>
      <c r="C51" s="48"/>
      <c r="D51" s="48"/>
      <c r="E51" s="48"/>
      <c r="F51" s="48"/>
      <c r="G51" s="48"/>
      <c r="H51" s="48"/>
      <c r="I51" s="48"/>
      <c r="J51" s="49"/>
      <c r="K51" s="1"/>
      <c r="L51" s="1"/>
      <c r="M51" s="1"/>
      <c r="N51" s="1"/>
      <c r="O51" s="1"/>
      <c r="P51" s="1"/>
      <c r="Q51" s="1"/>
      <c r="R51" s="1"/>
      <c r="S51" s="1"/>
      <c r="T51" s="1"/>
      <c r="U51" s="1"/>
      <c r="V51" s="1"/>
      <c r="W51" s="1"/>
      <c r="X51" s="1"/>
      <c r="Y51" s="1"/>
      <c r="Z51" s="1"/>
      <c r="AA51" s="1"/>
      <c r="AB51" s="1"/>
      <c r="AC51" s="1"/>
      <c r="AD51" s="1"/>
      <c r="AE51" s="1"/>
      <c r="AF51" s="1"/>
    </row>
    <row r="52" spans="1:32" ht="13" x14ac:dyDescent="0.3">
      <c r="A52" s="51" t="s">
        <v>187</v>
      </c>
      <c r="B52" s="48"/>
      <c r="C52" s="48"/>
      <c r="D52" s="48"/>
      <c r="E52" s="48"/>
      <c r="F52" s="48"/>
      <c r="G52" s="48"/>
      <c r="H52" s="48"/>
      <c r="I52" s="48"/>
      <c r="J52" s="49"/>
      <c r="K52" s="55"/>
      <c r="L52" s="1"/>
      <c r="M52" s="1"/>
      <c r="N52" s="1"/>
      <c r="O52" s="1"/>
      <c r="P52" s="1"/>
      <c r="Q52" s="1"/>
      <c r="R52" s="1"/>
      <c r="S52" s="1"/>
      <c r="T52" s="1"/>
      <c r="U52" s="1"/>
      <c r="V52" s="1"/>
      <c r="W52" s="1"/>
      <c r="X52" s="1"/>
      <c r="Y52" s="1"/>
      <c r="Z52" s="1"/>
      <c r="AA52" s="1"/>
      <c r="AB52" s="1"/>
      <c r="AC52" s="1"/>
      <c r="AD52" s="1"/>
      <c r="AE52" s="1"/>
      <c r="AF52" s="1"/>
    </row>
    <row r="53" spans="1:32" ht="12.5" x14ac:dyDescent="0.25">
      <c r="A53" s="54"/>
      <c r="B53" s="48"/>
      <c r="C53" s="48"/>
      <c r="D53" s="48"/>
      <c r="E53" s="48"/>
      <c r="F53" s="48"/>
      <c r="G53" s="48"/>
      <c r="H53" s="48"/>
      <c r="I53" s="48"/>
      <c r="J53" s="49"/>
      <c r="K53" s="1"/>
      <c r="L53" s="1"/>
      <c r="M53" s="1"/>
      <c r="N53" s="1"/>
      <c r="O53" s="1"/>
      <c r="P53" s="1"/>
      <c r="Q53" s="1"/>
      <c r="R53" s="1"/>
      <c r="S53" s="1"/>
      <c r="T53" s="1"/>
      <c r="U53" s="1"/>
      <c r="V53" s="1"/>
      <c r="W53" s="1"/>
      <c r="X53" s="1"/>
      <c r="Y53" s="1"/>
      <c r="Z53" s="1"/>
      <c r="AA53" s="1"/>
      <c r="AB53" s="1"/>
      <c r="AC53" s="1"/>
      <c r="AD53" s="1"/>
      <c r="AE53" s="1"/>
      <c r="AF53" s="1"/>
    </row>
    <row r="54" spans="1:32" ht="13" x14ac:dyDescent="0.3">
      <c r="A54" s="51" t="s">
        <v>185</v>
      </c>
      <c r="B54" s="48"/>
      <c r="C54" s="48"/>
      <c r="D54" s="48"/>
      <c r="E54" s="48"/>
      <c r="F54" s="48"/>
      <c r="G54" s="48"/>
      <c r="H54" s="48"/>
      <c r="I54" s="48"/>
      <c r="J54" s="49"/>
      <c r="K54" s="1"/>
      <c r="L54" s="1"/>
      <c r="M54" s="1"/>
      <c r="N54" s="1"/>
      <c r="O54" s="1"/>
      <c r="P54" s="1"/>
      <c r="Q54" s="1"/>
      <c r="R54" s="1"/>
      <c r="S54" s="1"/>
      <c r="T54" s="1"/>
      <c r="U54" s="1"/>
      <c r="V54" s="1"/>
      <c r="W54" s="1"/>
      <c r="X54" s="1"/>
      <c r="Y54" s="1"/>
      <c r="Z54" s="1"/>
      <c r="AA54" s="1"/>
      <c r="AB54" s="1"/>
      <c r="AC54" s="1"/>
      <c r="AD54" s="1"/>
      <c r="AE54" s="1"/>
      <c r="AF54" s="1"/>
    </row>
    <row r="55" spans="1:32" ht="13" x14ac:dyDescent="0.3">
      <c r="A55" s="51" t="s">
        <v>181</v>
      </c>
      <c r="B55" s="48"/>
      <c r="C55" s="48"/>
      <c r="D55" s="48"/>
      <c r="E55" s="48"/>
      <c r="F55" s="48"/>
      <c r="G55" s="48"/>
      <c r="H55" s="48"/>
      <c r="I55" s="48"/>
      <c r="J55" s="49"/>
      <c r="K55" s="1"/>
      <c r="L55" s="1"/>
      <c r="M55" s="1"/>
      <c r="N55" s="1"/>
      <c r="O55" s="1"/>
      <c r="P55" s="1"/>
      <c r="Q55" s="1"/>
      <c r="R55" s="1"/>
      <c r="S55" s="1"/>
      <c r="T55" s="1"/>
      <c r="U55" s="1"/>
      <c r="V55" s="1"/>
      <c r="W55" s="1"/>
      <c r="X55" s="1"/>
      <c r="Y55" s="1"/>
      <c r="Z55" s="1"/>
      <c r="AA55" s="1"/>
      <c r="AB55" s="1"/>
      <c r="AC55" s="1"/>
      <c r="AD55" s="1"/>
      <c r="AE55" s="1"/>
      <c r="AF55" s="1"/>
    </row>
    <row r="56" spans="1:32" ht="13" x14ac:dyDescent="0.3">
      <c r="A56" s="51" t="s">
        <v>188</v>
      </c>
      <c r="B56" s="48"/>
      <c r="C56" s="48"/>
      <c r="D56" s="48"/>
      <c r="E56" s="48"/>
      <c r="F56" s="48"/>
      <c r="G56" s="48"/>
      <c r="H56" s="48"/>
      <c r="I56" s="48"/>
      <c r="J56" s="49"/>
      <c r="K56" s="55"/>
      <c r="L56" s="1"/>
      <c r="M56" s="1"/>
      <c r="N56" s="1"/>
      <c r="O56" s="1"/>
      <c r="P56" s="1"/>
      <c r="Q56" s="1"/>
      <c r="R56" s="1"/>
      <c r="S56" s="1"/>
      <c r="T56" s="1"/>
      <c r="U56" s="1"/>
      <c r="V56" s="1"/>
      <c r="W56" s="1"/>
      <c r="X56" s="1"/>
      <c r="Y56" s="1"/>
      <c r="Z56" s="1"/>
      <c r="AA56" s="1"/>
      <c r="AB56" s="1"/>
      <c r="AC56" s="1"/>
      <c r="AD56" s="1"/>
      <c r="AE56" s="1"/>
      <c r="AF56" s="1"/>
    </row>
    <row r="57" spans="1:32" ht="12.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ht="12.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ht="12.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ht="12.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ht="12.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1:32" ht="12.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1:32" ht="12.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2" ht="12.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12.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2" ht="12.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2" ht="12.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2" ht="12.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2.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2.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2.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2.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2.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2.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2.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2.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2.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2.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2.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2.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2.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2.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2.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2.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2.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2.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2.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2.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2.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2.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2.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2.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2.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2.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2.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2.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2.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2.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2.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spans="1:32"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spans="1:32"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spans="1:32"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spans="1:32"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spans="1:32"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spans="1:32"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spans="1:32"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spans="1:32"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spans="1:32"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spans="1:32"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sheetData>
  <mergeCells count="30">
    <mergeCell ref="A51:J51"/>
    <mergeCell ref="A52:J52"/>
    <mergeCell ref="A53:J53"/>
    <mergeCell ref="A54:J54"/>
    <mergeCell ref="A55:J55"/>
    <mergeCell ref="A56:J56"/>
    <mergeCell ref="A48:J48"/>
    <mergeCell ref="A49:J49"/>
    <mergeCell ref="A50:J50"/>
    <mergeCell ref="A47:J47"/>
    <mergeCell ref="A42:J42"/>
    <mergeCell ref="A43:J43"/>
    <mergeCell ref="A44:J44"/>
    <mergeCell ref="A45:J45"/>
    <mergeCell ref="A46:J46"/>
    <mergeCell ref="A37:J37"/>
    <mergeCell ref="A38:J38"/>
    <mergeCell ref="A39:J39"/>
    <mergeCell ref="A40:J40"/>
    <mergeCell ref="A41:J41"/>
    <mergeCell ref="A32:J32"/>
    <mergeCell ref="A33:J33"/>
    <mergeCell ref="A34:J34"/>
    <mergeCell ref="A35:J35"/>
    <mergeCell ref="A36:J36"/>
    <mergeCell ref="A3:J3"/>
    <mergeCell ref="A28:J28"/>
    <mergeCell ref="A29:J29"/>
    <mergeCell ref="A30:J30"/>
    <mergeCell ref="A31:J31"/>
  </mergeCells>
  <dataValidations count="2">
    <dataValidation type="list" allowBlank="1" showInputMessage="1" showErrorMessage="1" sqref="AC6:AC22" xr:uid="{25397797-44A5-4C79-8BAB-476CB6200AA4}">
      <formula1>"Interest Potential, No Interest"</formula1>
    </dataValidation>
    <dataValidation type="list" allowBlank="1" showInputMessage="1" showErrorMessage="1" sqref="AC2:AC5 AC23:AC1048576" xr:uid="{597E326C-3E1D-447E-B5DB-AFA7035C4B59}">
      <formula1>$AC:$AC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 Patel</dc:creator>
  <cp:lastModifiedBy>Anisha Patel</cp:lastModifiedBy>
  <dcterms:created xsi:type="dcterms:W3CDTF">2025-04-08T09:55:01Z</dcterms:created>
  <dcterms:modified xsi:type="dcterms:W3CDTF">2025-04-08T11:07:53Z</dcterms:modified>
</cp:coreProperties>
</file>