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55E60C4-A55C-4FC4-ADAC-120D6E6F6C5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L28" i="1"/>
  <c r="O10" i="1"/>
  <c r="G8" i="1" l="1"/>
  <c r="H8" i="1" s="1"/>
  <c r="K8" i="1" l="1"/>
  <c r="L8" i="1"/>
  <c r="J8" i="1"/>
  <c r="M8" i="1"/>
  <c r="F18" i="1" l="1"/>
  <c r="O18" i="1"/>
  <c r="L29" i="1" s="1"/>
  <c r="T8" i="1" l="1"/>
  <c r="T9" i="1"/>
  <c r="W11" i="1" l="1"/>
  <c r="W10" i="1" l="1"/>
  <c r="W9" i="1"/>
  <c r="G10" i="1"/>
  <c r="W8" i="1"/>
  <c r="K10" i="1" l="1"/>
  <c r="L10" i="1"/>
  <c r="J10" i="1"/>
  <c r="H10" i="1"/>
  <c r="M10" i="1"/>
  <c r="N9" i="1"/>
  <c r="I10" i="1" l="1"/>
  <c r="N10" i="1"/>
  <c r="E11" i="1" s="1"/>
  <c r="P11" i="1" s="1"/>
  <c r="K18" i="1"/>
  <c r="M18" i="1"/>
  <c r="L27" i="1" s="1"/>
  <c r="N8" i="1"/>
  <c r="H18" i="1"/>
  <c r="J18" i="1"/>
  <c r="L18" i="1"/>
  <c r="I8" i="1"/>
  <c r="W16" i="1"/>
  <c r="P10" i="1" l="1"/>
  <c r="N18" i="1"/>
  <c r="E9" i="1"/>
  <c r="P8" i="1"/>
  <c r="E18" i="1" l="1"/>
  <c r="G9" i="1"/>
  <c r="G18" i="1" l="1"/>
  <c r="I9" i="1"/>
  <c r="P9" i="1" l="1"/>
  <c r="I18" i="1"/>
  <c r="P16" i="1" l="1"/>
  <c r="W18" i="1" s="1"/>
  <c r="W22" i="1" s="1"/>
  <c r="L30" i="1"/>
</calcChain>
</file>

<file path=xl/sharedStrings.xml><?xml version="1.0" encoding="utf-8"?>
<sst xmlns="http://schemas.openxmlformats.org/spreadsheetml/2006/main" count="53" uniqueCount="49">
  <si>
    <t>Amount</t>
  </si>
  <si>
    <t>PAYMENT NOTE No.</t>
  </si>
  <si>
    <t>UTR</t>
  </si>
  <si>
    <t>SD (5%)</t>
  </si>
  <si>
    <t>Advance paid</t>
  </si>
  <si>
    <t>Total Paid Amount Rs. -</t>
  </si>
  <si>
    <t>Total Payable Amount Rs. -</t>
  </si>
  <si>
    <t>Balance Payable Amount Rs. -</t>
  </si>
  <si>
    <t>Hold Amount For Quantity excess against DPR</t>
  </si>
  <si>
    <t>Ulhani BinaMazra Village Pipeline laying work</t>
  </si>
  <si>
    <t>J R Enterprises</t>
  </si>
  <si>
    <t>03-10-2022 NEFT/AXISP00324920998/RIUP22/886/JAKIR S/O ISLAM 99000.00</t>
  </si>
  <si>
    <t>11-10-2022 NEFT/AXISP00327542818/RIUP22/940/JAKIRS/O ISLAM 99000.00</t>
  </si>
  <si>
    <t>RIUP22/886</t>
  </si>
  <si>
    <t>RIUP22/940</t>
  </si>
  <si>
    <t>GST Release Note</t>
  </si>
  <si>
    <t>5% &amp; 10%</t>
  </si>
  <si>
    <t>12-12-2022 NEFT/AXISP00345679736/RIUP22/1470/JAKIRS/O ISLAM 187794.00</t>
  </si>
  <si>
    <t>RIUP22/1470</t>
  </si>
  <si>
    <t>23-01-2023 NEFT/AXISP00356620202/RIUP22/1940/JAKIR S/O ISLAM ₹ 59,400.00</t>
  </si>
  <si>
    <t>RIUP22/1940</t>
  </si>
  <si>
    <t>Updated On 19-08-2024  ( Vikash )</t>
  </si>
  <si>
    <t>Total Hold ( SD+OC+HT )</t>
  </si>
  <si>
    <t>Advance / Surplus</t>
  </si>
  <si>
    <t>DPR Excess</t>
  </si>
  <si>
    <t>GST Remaining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</si>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</sst>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&quot;₹&quot;\ #,##0.00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7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vertical="center"/>
    </xf>
    <xf numFmtId="164" fontId="5" fillId="2" borderId="32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164" fontId="5" fillId="2" borderId="27" xfId="1" applyNumberFormat="1" applyFont="1" applyFill="1" applyBorder="1" applyAlignment="1">
      <alignment vertical="center"/>
    </xf>
    <xf numFmtId="164" fontId="5" fillId="2" borderId="20" xfId="1" applyNumberFormat="1" applyFont="1" applyFill="1" applyBorder="1" applyAlignment="1">
      <alignment vertical="center"/>
    </xf>
    <xf numFmtId="164" fontId="5" fillId="2" borderId="14" xfId="1" applyNumberFormat="1" applyFont="1" applyFill="1" applyBorder="1" applyAlignment="1">
      <alignment vertical="center"/>
    </xf>
    <xf numFmtId="164" fontId="5" fillId="2" borderId="10" xfId="1" applyNumberFormat="1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vertical="center"/>
    </xf>
    <xf numFmtId="164" fontId="5" fillId="2" borderId="16" xfId="1" applyNumberFormat="1" applyFont="1" applyFill="1" applyBorder="1" applyAlignment="1">
      <alignment vertical="center"/>
    </xf>
    <xf numFmtId="164" fontId="5" fillId="2" borderId="19" xfId="1" applyNumberFormat="1" applyFont="1" applyFill="1" applyBorder="1" applyAlignment="1">
      <alignment vertical="center"/>
    </xf>
    <xf numFmtId="164" fontId="5" fillId="2" borderId="23" xfId="1" applyNumberFormat="1" applyFont="1" applyFill="1" applyBorder="1" applyAlignment="1">
      <alignment vertical="center"/>
    </xf>
    <xf numFmtId="164" fontId="5" fillId="2" borderId="17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4" fontId="5" fillId="2" borderId="30" xfId="1" applyNumberFormat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vertical="center"/>
    </xf>
    <xf numFmtId="164" fontId="5" fillId="2" borderId="22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164" fontId="6" fillId="2" borderId="3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/>
    </xf>
    <xf numFmtId="9" fontId="5" fillId="2" borderId="6" xfId="1" applyNumberFormat="1" applyFont="1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5" fillId="2" borderId="28" xfId="1" applyNumberFormat="1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5" fillId="2" borderId="24" xfId="1" applyNumberFormat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5" fillId="2" borderId="29" xfId="1" applyNumberFormat="1" applyFont="1" applyFill="1" applyBorder="1" applyAlignment="1">
      <alignment vertical="center"/>
    </xf>
    <xf numFmtId="164" fontId="5" fillId="2" borderId="12" xfId="1" applyNumberFormat="1" applyFont="1" applyFill="1" applyBorder="1" applyAlignment="1">
      <alignment vertical="center"/>
    </xf>
    <xf numFmtId="164" fontId="5" fillId="2" borderId="25" xfId="1" applyNumberFormat="1" applyFont="1" applyFill="1" applyBorder="1" applyAlignment="1">
      <alignment vertical="center"/>
    </xf>
    <xf numFmtId="164" fontId="6" fillId="2" borderId="6" xfId="1" applyNumberFormat="1" applyFont="1" applyFill="1" applyBorder="1" applyAlignment="1">
      <alignment vertical="center"/>
    </xf>
    <xf numFmtId="164" fontId="0" fillId="2" borderId="0" xfId="0" applyNumberFormat="1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164" fontId="2" fillId="3" borderId="31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7" xfId="1" applyNumberFormat="1" applyFont="1" applyFill="1" applyBorder="1" applyAlignment="1">
      <alignment vertical="center"/>
    </xf>
    <xf numFmtId="164" fontId="2" fillId="3" borderId="27" xfId="1" applyNumberFormat="1" applyFont="1" applyFill="1" applyBorder="1" applyAlignment="1">
      <alignment vertical="center"/>
    </xf>
    <xf numFmtId="164" fontId="5" fillId="3" borderId="7" xfId="1" applyNumberFormat="1" applyFont="1" applyFill="1" applyBorder="1" applyAlignment="1">
      <alignment vertical="center"/>
    </xf>
    <xf numFmtId="164" fontId="5" fillId="3" borderId="3" xfId="1" applyNumberFormat="1" applyFont="1" applyFill="1" applyBorder="1" applyAlignment="1">
      <alignment vertical="center"/>
    </xf>
    <xf numFmtId="9" fontId="5" fillId="3" borderId="3" xfId="1" applyNumberFormat="1" applyFont="1" applyFill="1" applyBorder="1" applyAlignment="1">
      <alignment vertical="center"/>
    </xf>
    <xf numFmtId="9" fontId="5" fillId="3" borderId="6" xfId="1" applyNumberFormat="1" applyFont="1" applyFill="1" applyBorder="1" applyAlignment="1">
      <alignment vertical="center"/>
    </xf>
    <xf numFmtId="164" fontId="5" fillId="3" borderId="6" xfId="1" applyNumberFormat="1" applyFont="1" applyFill="1" applyBorder="1" applyAlignment="1">
      <alignment vertical="center"/>
    </xf>
    <xf numFmtId="164" fontId="5" fillId="3" borderId="5" xfId="1" applyNumberFormat="1" applyFont="1" applyFill="1" applyBorder="1" applyAlignment="1">
      <alignment vertical="center"/>
    </xf>
    <xf numFmtId="164" fontId="5" fillId="3" borderId="27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6" fontId="0" fillId="2" borderId="0" xfId="0" applyNumberFormat="1" applyFill="1" applyAlignment="1">
      <alignment vertical="center"/>
    </xf>
    <xf numFmtId="166" fontId="2" fillId="2" borderId="17" xfId="1" applyNumberFormat="1" applyFont="1" applyFill="1" applyBorder="1" applyAlignment="1">
      <alignment vertical="center"/>
    </xf>
    <xf numFmtId="166" fontId="2" fillId="3" borderId="17" xfId="1" applyNumberFormat="1" applyFont="1" applyFill="1" applyBorder="1" applyAlignment="1">
      <alignment vertical="center"/>
    </xf>
    <xf numFmtId="166" fontId="5" fillId="2" borderId="17" xfId="0" applyNumberFormat="1" applyFont="1" applyFill="1" applyBorder="1" applyAlignment="1">
      <alignment horizontal="center" vertical="center"/>
    </xf>
    <xf numFmtId="166" fontId="5" fillId="2" borderId="19" xfId="1" applyNumberFormat="1" applyFont="1" applyFill="1" applyBorder="1" applyAlignment="1">
      <alignment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3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4" xfId="0" applyFont="1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 wrapText="1"/>
    </xf>
    <xf numFmtId="14" fontId="4" fillId="2" borderId="34" xfId="0" applyNumberFormat="1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164" fontId="10" fillId="2" borderId="34" xfId="1" applyNumberFormat="1" applyFont="1" applyFill="1" applyBorder="1" applyAlignment="1">
      <alignment horizontal="center" vertical="center"/>
    </xf>
    <xf numFmtId="164" fontId="4" fillId="2" borderId="34" xfId="1" applyNumberFormat="1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9" fillId="2" borderId="26" xfId="1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9" fillId="2" borderId="26" xfId="0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6"/>
    <col min="2" max="2" width="30" style="6" customWidth="1"/>
    <col min="3" max="3" width="13.5546875" style="70" bestFit="1" customWidth="1"/>
    <col min="4" max="4" width="11.6640625" style="6" bestFit="1" customWidth="1"/>
    <col min="5" max="5" width="13.33203125" style="6" bestFit="1" customWidth="1"/>
    <col min="6" max="7" width="13.33203125" style="6" customWidth="1"/>
    <col min="8" max="8" width="14.6640625" style="15" customWidth="1"/>
    <col min="9" max="9" width="13" style="15" bestFit="1" customWidth="1"/>
    <col min="10" max="10" width="10.6640625" style="6" bestFit="1" customWidth="1"/>
    <col min="11" max="11" width="11.33203125" style="6" bestFit="1" customWidth="1"/>
    <col min="12" max="12" width="11.44140625" style="6" bestFit="1" customWidth="1"/>
    <col min="13" max="13" width="12.6640625" style="6" customWidth="1"/>
    <col min="14" max="16" width="14.88671875" style="6" customWidth="1"/>
    <col min="17" max="17" width="7.33203125" style="6" customWidth="1"/>
    <col min="18" max="18" width="23" style="6" customWidth="1"/>
    <col min="19" max="19" width="12.6640625" style="6" bestFit="1" customWidth="1"/>
    <col min="20" max="20" width="14.5546875" style="6" bestFit="1" customWidth="1"/>
    <col min="21" max="22" width="14.5546875" style="6" customWidth="1"/>
    <col min="23" max="23" width="18.88671875" style="6" bestFit="1" customWidth="1"/>
    <col min="24" max="24" width="72.44140625" style="6" bestFit="1" customWidth="1"/>
    <col min="25" max="16384" width="9" style="6"/>
  </cols>
  <sheetData>
    <row r="1" spans="1:24" s="79" customFormat="1" ht="24.9" customHeight="1" x14ac:dyDescent="0.3">
      <c r="A1" s="77" t="s">
        <v>26</v>
      </c>
      <c r="B1" s="78" t="s">
        <v>10</v>
      </c>
    </row>
    <row r="2" spans="1:24" s="79" customFormat="1" ht="24.9" customHeight="1" x14ac:dyDescent="0.3">
      <c r="A2" s="77" t="s">
        <v>27</v>
      </c>
      <c r="B2" s="79" t="s">
        <v>28</v>
      </c>
    </row>
    <row r="3" spans="1:24" s="79" customFormat="1" ht="30.6" customHeight="1" x14ac:dyDescent="0.3">
      <c r="A3" s="77" t="s">
        <v>29</v>
      </c>
      <c r="B3" s="77" t="s">
        <v>30</v>
      </c>
    </row>
    <row r="4" spans="1:24" s="79" customFormat="1" ht="24.9" customHeight="1" thickBot="1" x14ac:dyDescent="0.35">
      <c r="A4" s="77" t="s">
        <v>31</v>
      </c>
      <c r="B4" s="77" t="s">
        <v>30</v>
      </c>
    </row>
    <row r="5" spans="1:24" ht="59.25" customHeight="1" thickBot="1" x14ac:dyDescent="0.35">
      <c r="A5" s="80" t="s">
        <v>32</v>
      </c>
      <c r="B5" s="81" t="s">
        <v>33</v>
      </c>
      <c r="C5" s="82" t="s">
        <v>34</v>
      </c>
      <c r="D5" s="83" t="s">
        <v>35</v>
      </c>
      <c r="E5" s="81" t="s">
        <v>36</v>
      </c>
      <c r="F5" s="81" t="s">
        <v>37</v>
      </c>
      <c r="G5" s="83" t="s">
        <v>38</v>
      </c>
      <c r="H5" s="84" t="s">
        <v>39</v>
      </c>
      <c r="I5" s="85" t="s">
        <v>0</v>
      </c>
      <c r="J5" s="81" t="s">
        <v>40</v>
      </c>
      <c r="K5" s="81" t="s">
        <v>41</v>
      </c>
      <c r="L5" s="81" t="s">
        <v>42</v>
      </c>
      <c r="M5" s="81" t="s">
        <v>43</v>
      </c>
      <c r="N5" s="81" t="s">
        <v>44</v>
      </c>
      <c r="O5" s="5" t="s">
        <v>8</v>
      </c>
      <c r="P5" s="81" t="s">
        <v>45</v>
      </c>
      <c r="Q5" s="3"/>
      <c r="R5" s="2" t="s">
        <v>1</v>
      </c>
      <c r="S5" s="81" t="s">
        <v>46</v>
      </c>
      <c r="T5" s="81" t="s">
        <v>47</v>
      </c>
      <c r="U5" s="1" t="s">
        <v>3</v>
      </c>
      <c r="V5" s="2" t="s">
        <v>4</v>
      </c>
      <c r="W5" s="81" t="s">
        <v>48</v>
      </c>
      <c r="X5" s="81" t="s">
        <v>2</v>
      </c>
    </row>
    <row r="6" spans="1:24" ht="16.2" x14ac:dyDescent="0.3">
      <c r="B6" s="7"/>
      <c r="C6" s="71"/>
      <c r="D6" s="8"/>
      <c r="E6" s="18"/>
      <c r="F6" s="17"/>
      <c r="G6" s="16"/>
      <c r="H6" s="10"/>
      <c r="I6" s="14"/>
      <c r="J6" s="11">
        <v>0.01</v>
      </c>
      <c r="K6" s="12">
        <v>0.05</v>
      </c>
      <c r="L6" s="12" t="s">
        <v>16</v>
      </c>
      <c r="M6" s="12">
        <v>0.1</v>
      </c>
      <c r="N6" s="13"/>
      <c r="O6" s="13"/>
      <c r="P6" s="13"/>
      <c r="Q6" s="3"/>
      <c r="R6" s="41"/>
      <c r="S6" s="39"/>
      <c r="T6" s="42">
        <v>0.01</v>
      </c>
      <c r="U6" s="43">
        <v>0.05</v>
      </c>
      <c r="V6" s="23"/>
      <c r="W6" s="44"/>
      <c r="X6" s="25"/>
    </row>
    <row r="7" spans="1:24" ht="21.75" customHeight="1" x14ac:dyDescent="0.3">
      <c r="B7" s="54"/>
      <c r="C7" s="72"/>
      <c r="D7" s="55"/>
      <c r="E7" s="56"/>
      <c r="F7" s="56"/>
      <c r="G7" s="57"/>
      <c r="H7" s="58"/>
      <c r="I7" s="55"/>
      <c r="J7" s="59"/>
      <c r="K7" s="60"/>
      <c r="L7" s="60"/>
      <c r="M7" s="60"/>
      <c r="N7" s="61"/>
      <c r="O7" s="61"/>
      <c r="P7" s="61"/>
      <c r="Q7" s="69">
        <f>A8</f>
        <v>52656</v>
      </c>
      <c r="R7" s="62"/>
      <c r="S7" s="63"/>
      <c r="T7" s="64"/>
      <c r="U7" s="65"/>
      <c r="V7" s="66"/>
      <c r="W7" s="67"/>
      <c r="X7" s="68"/>
    </row>
    <row r="8" spans="1:24" ht="28.95" customHeight="1" x14ac:dyDescent="0.3">
      <c r="A8" s="6">
        <v>52656</v>
      </c>
      <c r="B8" s="19" t="s">
        <v>9</v>
      </c>
      <c r="C8" s="73">
        <v>44834</v>
      </c>
      <c r="D8" s="20">
        <v>1</v>
      </c>
      <c r="E8" s="21">
        <v>200061.5</v>
      </c>
      <c r="F8" s="22">
        <v>0</v>
      </c>
      <c r="G8" s="22">
        <f>ROUND(E8-F8,)</f>
        <v>200062</v>
      </c>
      <c r="H8" s="23">
        <f>ROUND(G8*18%,)</f>
        <v>36011</v>
      </c>
      <c r="I8" s="24">
        <f>G8+H8</f>
        <v>236073</v>
      </c>
      <c r="J8" s="24">
        <f>ROUND(G8*$J$6,)</f>
        <v>2001</v>
      </c>
      <c r="K8" s="25">
        <f>ROUND(G8*5%,)</f>
        <v>10003</v>
      </c>
      <c r="L8" s="25">
        <f>ROUND(G8*5%,)</f>
        <v>10003</v>
      </c>
      <c r="M8" s="25">
        <f>ROUND(G8*10%,)</f>
        <v>20006</v>
      </c>
      <c r="N8" s="25">
        <f>H8</f>
        <v>36011</v>
      </c>
      <c r="O8" s="25">
        <v>20057</v>
      </c>
      <c r="P8" s="25">
        <f>ROUND(I8-SUM(J8:O8),)</f>
        <v>137992</v>
      </c>
      <c r="Q8" s="3"/>
      <c r="R8" s="45" t="s">
        <v>13</v>
      </c>
      <c r="S8" s="39">
        <v>100000</v>
      </c>
      <c r="T8" s="39">
        <f>T6*S8</f>
        <v>1000</v>
      </c>
      <c r="U8" s="23">
        <v>0</v>
      </c>
      <c r="V8" s="23">
        <v>0</v>
      </c>
      <c r="W8" s="44">
        <f t="shared" ref="W8" si="0">S8-T8</f>
        <v>99000</v>
      </c>
      <c r="X8" s="46" t="s">
        <v>11</v>
      </c>
    </row>
    <row r="9" spans="1:24" ht="28.95" customHeight="1" x14ac:dyDescent="0.3">
      <c r="A9" s="6">
        <v>52656</v>
      </c>
      <c r="B9" s="19" t="s">
        <v>15</v>
      </c>
      <c r="C9" s="73">
        <v>44872</v>
      </c>
      <c r="D9" s="20">
        <v>1</v>
      </c>
      <c r="E9" s="21">
        <f>N8</f>
        <v>36011</v>
      </c>
      <c r="F9" s="22">
        <v>0</v>
      </c>
      <c r="G9" s="22">
        <f>E9-F9</f>
        <v>36011</v>
      </c>
      <c r="H9" s="23">
        <v>0</v>
      </c>
      <c r="I9" s="24">
        <f>G9+H9</f>
        <v>36011</v>
      </c>
      <c r="J9" s="24">
        <v>0</v>
      </c>
      <c r="K9" s="25">
        <v>0</v>
      </c>
      <c r="L9" s="25">
        <v>0</v>
      </c>
      <c r="M9" s="25">
        <v>0</v>
      </c>
      <c r="N9" s="25">
        <f>H9</f>
        <v>0</v>
      </c>
      <c r="O9" s="25">
        <v>0</v>
      </c>
      <c r="P9" s="25">
        <f>ROUND(I9-SUM(J9:O9),)</f>
        <v>36011</v>
      </c>
      <c r="Q9" s="3"/>
      <c r="R9" s="45" t="s">
        <v>14</v>
      </c>
      <c r="S9" s="39">
        <v>100000</v>
      </c>
      <c r="T9" s="39">
        <f>S9*T6</f>
        <v>1000</v>
      </c>
      <c r="U9" s="23">
        <v>0</v>
      </c>
      <c r="V9" s="23">
        <v>0</v>
      </c>
      <c r="W9" s="44">
        <f>S9-T9-U9-V9</f>
        <v>99000</v>
      </c>
      <c r="X9" s="46" t="s">
        <v>12</v>
      </c>
    </row>
    <row r="10" spans="1:24" ht="28.95" customHeight="1" x14ac:dyDescent="0.3">
      <c r="A10" s="6">
        <v>52656</v>
      </c>
      <c r="B10" s="19" t="s">
        <v>9</v>
      </c>
      <c r="C10" s="73">
        <v>44896</v>
      </c>
      <c r="D10" s="20">
        <v>2</v>
      </c>
      <c r="E10" s="21">
        <v>376174.25</v>
      </c>
      <c r="F10" s="22">
        <v>0</v>
      </c>
      <c r="G10" s="22">
        <f>E10-F10</f>
        <v>376174.25</v>
      </c>
      <c r="H10" s="23">
        <f>ROUND(G10*18%,)</f>
        <v>67711</v>
      </c>
      <c r="I10" s="24">
        <f>G10+H10</f>
        <v>443885.25</v>
      </c>
      <c r="J10" s="24">
        <f>ROUND(G10*$J$6,)</f>
        <v>3762</v>
      </c>
      <c r="K10" s="25">
        <f>ROUND(G10*5%,)</f>
        <v>18809</v>
      </c>
      <c r="L10" s="25">
        <f>ROUND(G10*10%,)</f>
        <v>37617</v>
      </c>
      <c r="M10" s="25">
        <f>ROUND(G10*10%,)</f>
        <v>37617</v>
      </c>
      <c r="N10" s="25">
        <f>H10</f>
        <v>67711</v>
      </c>
      <c r="O10" s="25">
        <f>86636-O8</f>
        <v>66579</v>
      </c>
      <c r="P10" s="25">
        <f>ROUND(I10-SUM(J10:O10),)</f>
        <v>211790</v>
      </c>
      <c r="Q10" s="3"/>
      <c r="R10" s="45" t="s">
        <v>18</v>
      </c>
      <c r="S10" s="39">
        <v>187794</v>
      </c>
      <c r="T10" s="39">
        <v>0</v>
      </c>
      <c r="U10" s="23">
        <v>0</v>
      </c>
      <c r="V10" s="23">
        <v>0</v>
      </c>
      <c r="W10" s="44">
        <f t="shared" ref="W10" si="1">S10-T10</f>
        <v>187794</v>
      </c>
      <c r="X10" s="46" t="s">
        <v>17</v>
      </c>
    </row>
    <row r="11" spans="1:24" ht="28.95" customHeight="1" x14ac:dyDescent="0.3">
      <c r="A11" s="6">
        <v>52656</v>
      </c>
      <c r="B11" s="19" t="s">
        <v>15</v>
      </c>
      <c r="C11" s="73"/>
      <c r="D11" s="20">
        <v>2</v>
      </c>
      <c r="E11" s="27">
        <f>N10</f>
        <v>67711</v>
      </c>
      <c r="F11" s="28">
        <v>0</v>
      </c>
      <c r="G11" s="28"/>
      <c r="H11" s="29"/>
      <c r="I11" s="24"/>
      <c r="J11" s="24"/>
      <c r="K11" s="25">
        <v>0</v>
      </c>
      <c r="L11" s="25"/>
      <c r="M11" s="25"/>
      <c r="N11" s="25">
        <v>0</v>
      </c>
      <c r="O11" s="25"/>
      <c r="P11" s="25">
        <f>E11</f>
        <v>67711</v>
      </c>
      <c r="Q11" s="4"/>
      <c r="R11" s="45" t="s">
        <v>20</v>
      </c>
      <c r="S11" s="39">
        <v>59400</v>
      </c>
      <c r="T11" s="39">
        <v>0</v>
      </c>
      <c r="U11" s="23"/>
      <c r="V11" s="23">
        <v>0</v>
      </c>
      <c r="W11" s="44">
        <f>S11-T11-U11-V11</f>
        <v>59400</v>
      </c>
      <c r="X11" s="6" t="s">
        <v>19</v>
      </c>
    </row>
    <row r="12" spans="1:24" ht="16.2" x14ac:dyDescent="0.3">
      <c r="A12" s="6">
        <v>52656</v>
      </c>
      <c r="B12" s="30"/>
      <c r="C12" s="74"/>
      <c r="D12" s="31"/>
      <c r="E12" s="32"/>
      <c r="F12" s="28"/>
      <c r="G12" s="32"/>
      <c r="H12" s="29"/>
      <c r="I12" s="33"/>
      <c r="J12" s="33"/>
      <c r="K12" s="26"/>
      <c r="L12" s="26"/>
      <c r="M12" s="26"/>
      <c r="N12" s="26"/>
      <c r="O12" s="26"/>
      <c r="P12" s="26"/>
      <c r="Q12" s="4"/>
      <c r="R12" s="45"/>
      <c r="S12" s="28"/>
      <c r="T12" s="28"/>
      <c r="U12" s="28"/>
      <c r="V12" s="28"/>
      <c r="W12" s="47"/>
      <c r="X12" s="48"/>
    </row>
    <row r="13" spans="1:24" ht="16.8" thickBot="1" x14ac:dyDescent="0.35">
      <c r="A13" s="6">
        <v>52656</v>
      </c>
      <c r="B13" s="34"/>
      <c r="C13" s="75"/>
      <c r="D13" s="35"/>
      <c r="E13" s="36"/>
      <c r="F13" s="36"/>
      <c r="G13" s="36"/>
      <c r="H13" s="36"/>
      <c r="I13" s="37"/>
      <c r="J13" s="37"/>
      <c r="K13" s="38"/>
      <c r="L13" s="38"/>
      <c r="M13" s="38"/>
      <c r="N13" s="38"/>
      <c r="O13" s="38"/>
      <c r="P13" s="38"/>
      <c r="Q13" s="4"/>
      <c r="R13" s="49"/>
      <c r="S13" s="50"/>
      <c r="T13" s="50"/>
      <c r="U13" s="50"/>
      <c r="V13" s="50"/>
      <c r="W13" s="51"/>
      <c r="X13" s="38"/>
    </row>
    <row r="14" spans="1:24" ht="16.2" x14ac:dyDescent="0.3">
      <c r="B14" s="39"/>
      <c r="C14" s="76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9"/>
      <c r="R14" s="39"/>
      <c r="S14" s="39"/>
      <c r="T14" s="39"/>
      <c r="U14" s="39"/>
      <c r="V14" s="39"/>
      <c r="W14" s="23"/>
      <c r="X14" s="39"/>
    </row>
    <row r="15" spans="1:24" ht="16.2" x14ac:dyDescent="0.3">
      <c r="B15" s="39"/>
      <c r="C15" s="76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9"/>
      <c r="R15" s="39"/>
      <c r="S15" s="39"/>
      <c r="T15" s="39"/>
      <c r="U15" s="39"/>
      <c r="V15" s="39"/>
      <c r="W15" s="23"/>
      <c r="X15" s="28"/>
    </row>
    <row r="16" spans="1:24" ht="16.8" x14ac:dyDescent="0.3">
      <c r="B16" s="39"/>
      <c r="C16" s="76"/>
      <c r="D16" s="39"/>
      <c r="E16" s="39"/>
      <c r="F16" s="39"/>
      <c r="G16" s="39"/>
      <c r="H16" s="39"/>
      <c r="I16" s="39"/>
      <c r="J16" s="39"/>
      <c r="K16" s="39"/>
      <c r="L16" s="39"/>
      <c r="M16" s="40" t="s">
        <v>6</v>
      </c>
      <c r="N16" s="39"/>
      <c r="O16" s="39"/>
      <c r="P16" s="40">
        <f>SUM(P8:P13)</f>
        <v>453504</v>
      </c>
      <c r="Q16" s="9"/>
      <c r="R16" s="39"/>
      <c r="S16" s="39"/>
      <c r="T16" s="39"/>
      <c r="U16" s="40" t="s">
        <v>5</v>
      </c>
      <c r="V16" s="39"/>
      <c r="W16" s="52">
        <f>SUM(W6:W13)</f>
        <v>445194</v>
      </c>
      <c r="X16" s="28"/>
    </row>
    <row r="17" spans="2:24" ht="16.2" x14ac:dyDescent="0.3">
      <c r="B17" s="39"/>
      <c r="C17" s="76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9"/>
      <c r="R17" s="39"/>
      <c r="S17" s="39"/>
      <c r="T17" s="39"/>
      <c r="U17" s="39"/>
      <c r="V17" s="39"/>
      <c r="W17" s="23"/>
      <c r="X17" s="28"/>
    </row>
    <row r="18" spans="2:24" ht="16.8" x14ac:dyDescent="0.3">
      <c r="B18" s="39"/>
      <c r="C18" s="76"/>
      <c r="D18" s="39"/>
      <c r="E18" s="39">
        <f t="shared" ref="E18:N18" si="2">SUM(E8:E13)</f>
        <v>679957.75</v>
      </c>
      <c r="F18" s="39">
        <f t="shared" si="2"/>
        <v>0</v>
      </c>
      <c r="G18" s="39">
        <f t="shared" si="2"/>
        <v>612247.25</v>
      </c>
      <c r="H18" s="39">
        <f t="shared" si="2"/>
        <v>103722</v>
      </c>
      <c r="I18" s="39">
        <f t="shared" si="2"/>
        <v>715969.25</v>
      </c>
      <c r="J18" s="39">
        <f t="shared" si="2"/>
        <v>5763</v>
      </c>
      <c r="K18" s="39">
        <f t="shared" si="2"/>
        <v>28812</v>
      </c>
      <c r="L18" s="39">
        <f t="shared" si="2"/>
        <v>47620</v>
      </c>
      <c r="M18" s="39">
        <f t="shared" si="2"/>
        <v>57623</v>
      </c>
      <c r="N18" s="39">
        <f t="shared" si="2"/>
        <v>103722</v>
      </c>
      <c r="O18" s="39">
        <f>SUM(O8:O13)</f>
        <v>86636</v>
      </c>
      <c r="P18" s="39"/>
      <c r="Q18" s="9"/>
      <c r="R18" s="39"/>
      <c r="S18" s="39"/>
      <c r="T18" s="39"/>
      <c r="U18" s="40" t="s">
        <v>7</v>
      </c>
      <c r="V18" s="39"/>
      <c r="W18" s="52">
        <f>P16-W16</f>
        <v>8310</v>
      </c>
      <c r="X18" s="28"/>
    </row>
    <row r="19" spans="2:24" ht="16.2" x14ac:dyDescent="0.3">
      <c r="B19" s="39"/>
      <c r="C19" s="76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9"/>
      <c r="R19" s="39"/>
      <c r="S19" s="39"/>
      <c r="T19" s="39"/>
      <c r="U19" s="39"/>
      <c r="V19" s="39"/>
      <c r="W19" s="23"/>
      <c r="X19" s="28"/>
    </row>
    <row r="20" spans="2:24" ht="16.2" x14ac:dyDescent="0.3">
      <c r="B20" s="39"/>
      <c r="C20" s="76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9"/>
      <c r="R20" s="39"/>
      <c r="S20" s="39"/>
      <c r="T20" s="39"/>
      <c r="U20" s="39"/>
      <c r="V20" s="39"/>
      <c r="W20" s="23"/>
      <c r="X20" s="28"/>
    </row>
    <row r="22" spans="2:24" x14ac:dyDescent="0.3">
      <c r="W22" s="53">
        <f>P10-W18</f>
        <v>203480</v>
      </c>
    </row>
    <row r="24" spans="2:24" ht="15" thickBot="1" x14ac:dyDescent="0.35"/>
    <row r="25" spans="2:24" ht="18.600000000000001" thickBot="1" x14ac:dyDescent="0.35">
      <c r="J25" s="92" t="s">
        <v>10</v>
      </c>
      <c r="K25" s="92"/>
      <c r="L25" s="92"/>
      <c r="M25" s="92"/>
    </row>
    <row r="26" spans="2:24" ht="16.2" thickBot="1" x14ac:dyDescent="0.35">
      <c r="J26" s="86" t="s">
        <v>21</v>
      </c>
      <c r="K26" s="86"/>
      <c r="L26" s="86"/>
      <c r="M26" s="86"/>
    </row>
    <row r="27" spans="2:24" ht="16.2" thickBot="1" x14ac:dyDescent="0.35">
      <c r="J27" s="86" t="s">
        <v>22</v>
      </c>
      <c r="K27" s="86"/>
      <c r="L27" s="87">
        <f>M18+K18+L18</f>
        <v>134055</v>
      </c>
      <c r="M27" s="87"/>
    </row>
    <row r="28" spans="2:24" ht="16.2" thickBot="1" x14ac:dyDescent="0.35">
      <c r="J28" s="86" t="s">
        <v>23</v>
      </c>
      <c r="K28" s="86"/>
      <c r="L28" s="87">
        <f>S22</f>
        <v>0</v>
      </c>
      <c r="M28" s="87"/>
    </row>
    <row r="29" spans="2:24" ht="16.2" thickBot="1" x14ac:dyDescent="0.35">
      <c r="J29" s="86" t="s">
        <v>24</v>
      </c>
      <c r="K29" s="86"/>
      <c r="L29" s="87">
        <f>O18</f>
        <v>86636</v>
      </c>
      <c r="M29" s="87"/>
    </row>
    <row r="30" spans="2:24" ht="16.2" thickBot="1" x14ac:dyDescent="0.35">
      <c r="J30" s="88" t="s">
        <v>25</v>
      </c>
      <c r="K30" s="89"/>
      <c r="L30" s="90">
        <f>N18-P11-P9</f>
        <v>0</v>
      </c>
      <c r="M30" s="91"/>
    </row>
  </sheetData>
  <mergeCells count="10">
    <mergeCell ref="J29:K29"/>
    <mergeCell ref="L29:M29"/>
    <mergeCell ref="J30:K30"/>
    <mergeCell ref="L30:M30"/>
    <mergeCell ref="J25:M25"/>
    <mergeCell ref="J26:M26"/>
    <mergeCell ref="J27:K27"/>
    <mergeCell ref="L27:M27"/>
    <mergeCell ref="J28:K28"/>
    <mergeCell ref="L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2025-05-28T11:30:44Z</dcterms:modified>
</cp:coreProperties>
</file>