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16" i="1"/>
  <c r="T14" i="1" l="1"/>
  <c r="W14" i="1" s="1"/>
  <c r="G15" i="1"/>
  <c r="M15" i="1" s="1"/>
  <c r="H15" i="1" l="1"/>
  <c r="N15" i="1" s="1"/>
  <c r="J15" i="1"/>
  <c r="K15" i="1"/>
  <c r="L15" i="1"/>
  <c r="G14" i="1"/>
  <c r="I14" i="1" s="1"/>
  <c r="P14" i="1" s="1"/>
  <c r="I15" i="1" l="1"/>
  <c r="P15" i="1" s="1"/>
  <c r="O13" i="1"/>
  <c r="O25" i="1" s="1"/>
  <c r="G13" i="1"/>
  <c r="J13" i="1" s="1"/>
  <c r="M13" i="1" l="1"/>
  <c r="L13" i="1"/>
  <c r="K13" i="1"/>
  <c r="H13" i="1"/>
  <c r="N13" i="1" s="1"/>
  <c r="F10" i="1"/>
  <c r="I13" i="1" l="1"/>
  <c r="P13" i="1" s="1"/>
  <c r="F25" i="1" l="1"/>
  <c r="G11" i="1" l="1"/>
  <c r="I11" i="1" s="1"/>
  <c r="P11" i="1" s="1"/>
  <c r="W11" i="1"/>
  <c r="W10" i="1" l="1"/>
  <c r="W9" i="1"/>
  <c r="G10" i="1"/>
  <c r="W8" i="1"/>
  <c r="G8" i="1"/>
  <c r="H8" i="1" s="1"/>
  <c r="W23" i="1" l="1"/>
  <c r="L10" i="1"/>
  <c r="J10" i="1"/>
  <c r="M10" i="1"/>
  <c r="K10" i="1"/>
  <c r="H10" i="1"/>
  <c r="N10" i="1" s="1"/>
  <c r="J8" i="1"/>
  <c r="M8" i="1"/>
  <c r="N9" i="1"/>
  <c r="L8" i="1"/>
  <c r="K8" i="1"/>
  <c r="I10" i="1" l="1"/>
  <c r="P10" i="1" s="1"/>
  <c r="K25" i="1"/>
  <c r="M25" i="1"/>
  <c r="N8" i="1"/>
  <c r="H25" i="1"/>
  <c r="J25" i="1"/>
  <c r="L25" i="1"/>
  <c r="I8" i="1"/>
  <c r="P8" i="1" s="1"/>
  <c r="N25" i="1" l="1"/>
  <c r="E9" i="1"/>
  <c r="G9" i="1" l="1"/>
  <c r="G25" i="1" l="1"/>
  <c r="I9" i="1"/>
  <c r="P9" i="1" l="1"/>
  <c r="P23" i="1" s="1"/>
  <c r="W25" i="1" s="1"/>
  <c r="I25" i="1"/>
</calcChain>
</file>

<file path=xl/sharedStrings.xml><?xml version="1.0" encoding="utf-8"?>
<sst xmlns="http://schemas.openxmlformats.org/spreadsheetml/2006/main" count="68" uniqueCount="60">
  <si>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</si>
  <si>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</si>
  <si>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</si>
  <si>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</si>
  <si>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</si>
  <si>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</si>
  <si>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</si>
  <si>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</si>
  <si>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</si>
  <si>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</si>
  <si>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Rav Cement Agency</t>
  </si>
  <si>
    <t>Jharkheri Village Pipeline laying work</t>
  </si>
  <si>
    <t>08-11-2022 NEFT/AXISP00335609454/RIUP22/1207/RAV CEMENT AGEN 192734.00</t>
  </si>
  <si>
    <t>RIUP22/1207</t>
  </si>
  <si>
    <t>GST Release Note</t>
  </si>
  <si>
    <t>03-12-2022 NEFT/AXISP00342958940/RIUP22/1394/RAV CEMENT AGEN 50107.00</t>
  </si>
  <si>
    <t>RIUP22/1394</t>
  </si>
  <si>
    <t>5% &amp;10%</t>
  </si>
  <si>
    <t>21-12-2022 NEFT/AXISP00347813399/RIUP22/1596/RAV CEMENT AGEN 147714.00</t>
  </si>
  <si>
    <t>RIUP22/1596</t>
  </si>
  <si>
    <t xml:space="preserve">Hold Amount Release </t>
  </si>
  <si>
    <t>23-01-2023 NEFT/AXISP00356620212/RIUP22/1948/RAV CEMENT AGEN ₹ 49,500.00</t>
  </si>
  <si>
    <t>RIUP22/1948</t>
  </si>
  <si>
    <t>24-01-2023 NEFT/AXISP00356800754/RIUP22/1950/RAV CEMENT AGEN ₹ 55,224.00</t>
  </si>
  <si>
    <t>RIUP22/1950</t>
  </si>
  <si>
    <t>15-03-2023 NEFT/AXISP00371550774/RIUP22/2592/RAV CEMENT AGEN 366300.00</t>
  </si>
  <si>
    <t>RIUP22/2592</t>
  </si>
  <si>
    <t xml:space="preserve"> </t>
  </si>
  <si>
    <t>CTNS-4</t>
  </si>
  <si>
    <t>10-08-2023 NEFT/AXISP00414729115/RIUP23/1438/RAV CEMENT AGEN 100174.00</t>
  </si>
  <si>
    <t>RIUP23/1438</t>
  </si>
  <si>
    <t>28-07-2023 NEFT/AXISP00410076497/RIUP23/1267/RAV CEMENT AGEN ₹ 89,100.00</t>
  </si>
  <si>
    <t>RIUP23/1267</t>
  </si>
  <si>
    <t>21-08-2023 NEFT/AXISP00417026988/RIUP23/1633/RAV CEMENT AGEN 198000.00</t>
  </si>
  <si>
    <t>RIUP23/1633</t>
  </si>
  <si>
    <t>15-09-2023 NEFT/AXISP00425358564/RIUP23/2037/RAV CEMENT AGENCY/PUNB0166010 75908.00</t>
  </si>
  <si>
    <t>RIUP23/2037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</si>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</sst>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6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9" fontId="3" fillId="2" borderId="33" xfId="1" applyNumberFormat="1" applyFont="1" applyFill="1" applyBorder="1" applyAlignment="1">
      <alignment vertical="center"/>
    </xf>
    <xf numFmtId="9" fontId="3" fillId="2" borderId="37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43" fontId="3" fillId="2" borderId="38" xfId="1" applyNumberFormat="1" applyFont="1" applyFill="1" applyBorder="1" applyAlignment="1">
      <alignment vertical="center"/>
    </xf>
    <xf numFmtId="43" fontId="3" fillId="2" borderId="39" xfId="1" applyNumberFormat="1" applyFont="1" applyFill="1" applyBorder="1" applyAlignment="1">
      <alignment vertical="center"/>
    </xf>
    <xf numFmtId="43" fontId="3" fillId="2" borderId="40" xfId="1" applyNumberFormat="1" applyFont="1" applyFill="1" applyBorder="1" applyAlignment="1">
      <alignment vertical="center"/>
    </xf>
    <xf numFmtId="43" fontId="3" fillId="2" borderId="41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1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/>
    <xf numFmtId="0" fontId="0" fillId="0" borderId="0" xfId="0" applyFont="1"/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14" fontId="6" fillId="2" borderId="33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43" fontId="7" fillId="2" borderId="33" xfId="1" applyNumberFormat="1" applyFont="1" applyFill="1" applyBorder="1" applyAlignment="1">
      <alignment horizontal="center" vertical="center"/>
    </xf>
    <xf numFmtId="43" fontId="6" fillId="2" borderId="3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zoomScale="85" zoomScaleNormal="85" workbookViewId="0">
      <selection activeCell="D31" sqref="D31"/>
    </sheetView>
  </sheetViews>
  <sheetFormatPr defaultColWidth="9" defaultRowHeight="15" x14ac:dyDescent="0.25"/>
  <cols>
    <col min="1" max="1" width="9" style="10"/>
    <col min="2" max="2" width="30" style="10" customWidth="1"/>
    <col min="3" max="3" width="15.5703125" style="10" customWidth="1"/>
    <col min="4" max="4" width="11.5703125" style="10" bestFit="1" customWidth="1"/>
    <col min="5" max="5" width="13.28515625" style="10" bestFit="1" customWidth="1"/>
    <col min="6" max="7" width="13.28515625" style="10" customWidth="1"/>
    <col min="8" max="8" width="14.7109375" style="38" customWidth="1"/>
    <col min="9" max="9" width="12.85546875" style="38" bestFit="1" customWidth="1"/>
    <col min="10" max="10" width="10.7109375" style="10" bestFit="1" customWidth="1"/>
    <col min="11" max="11" width="10.42578125" style="10" bestFit="1" customWidth="1"/>
    <col min="12" max="12" width="10.42578125" style="10" customWidth="1"/>
    <col min="13" max="13" width="12.7109375" style="10" customWidth="1"/>
    <col min="14" max="16" width="14.85546875" style="10" customWidth="1"/>
    <col min="17" max="17" width="7.28515625" style="10" customWidth="1"/>
    <col min="18" max="18" width="21.7109375" style="10" bestFit="1" customWidth="1"/>
    <col min="19" max="19" width="12.7109375" style="10" bestFit="1" customWidth="1"/>
    <col min="20" max="20" width="14.5703125" style="10" bestFit="1" customWidth="1"/>
    <col min="21" max="22" width="14.5703125" style="10" customWidth="1"/>
    <col min="23" max="23" width="18.85546875" style="10" bestFit="1" customWidth="1"/>
    <col min="24" max="24" width="83.85546875" style="10" bestFit="1" customWidth="1"/>
    <col min="25" max="16384" width="9" style="10"/>
  </cols>
  <sheetData>
    <row r="1" spans="1:24" x14ac:dyDescent="0.25">
      <c r="A1" s="78" t="s">
        <v>37</v>
      </c>
      <c r="B1" s="9" t="s">
        <v>10</v>
      </c>
      <c r="E1" s="11"/>
      <c r="F1" s="11"/>
      <c r="G1" s="11"/>
      <c r="H1" s="12"/>
      <c r="I1" s="12"/>
    </row>
    <row r="2" spans="1:24" ht="21" x14ac:dyDescent="0.25">
      <c r="A2" s="78" t="s">
        <v>38</v>
      </c>
      <c r="B2" s="79" t="s">
        <v>41</v>
      </c>
      <c r="C2" s="13"/>
      <c r="D2" s="13" t="s">
        <v>10</v>
      </c>
      <c r="H2" s="42" t="s">
        <v>5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4" ht="21.75" thickBot="1" x14ac:dyDescent="0.3">
      <c r="A3" s="78" t="s">
        <v>39</v>
      </c>
      <c r="B3" s="79" t="s">
        <v>42</v>
      </c>
      <c r="C3" s="13"/>
      <c r="D3" s="13"/>
      <c r="H3" s="42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4" ht="15.75" thickBot="1" x14ac:dyDescent="0.3">
      <c r="A4" s="78" t="s">
        <v>40</v>
      </c>
      <c r="B4" s="79" t="s">
        <v>42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R4" s="15"/>
      <c r="S4" s="18"/>
      <c r="T4" s="18"/>
      <c r="U4" s="18"/>
      <c r="V4" s="18"/>
      <c r="W4" s="18"/>
      <c r="X4" s="18"/>
    </row>
    <row r="5" spans="1:24" ht="43.9" customHeight="1" thickBot="1" x14ac:dyDescent="0.3">
      <c r="A5" s="80" t="s">
        <v>43</v>
      </c>
      <c r="B5" s="81" t="s">
        <v>44</v>
      </c>
      <c r="C5" s="82" t="s">
        <v>45</v>
      </c>
      <c r="D5" s="83" t="s">
        <v>46</v>
      </c>
      <c r="E5" s="81" t="s">
        <v>47</v>
      </c>
      <c r="F5" s="81" t="s">
        <v>48</v>
      </c>
      <c r="G5" s="83" t="s">
        <v>49</v>
      </c>
      <c r="H5" s="84" t="s">
        <v>50</v>
      </c>
      <c r="I5" s="85" t="s">
        <v>0</v>
      </c>
      <c r="J5" s="81" t="s">
        <v>51</v>
      </c>
      <c r="K5" s="81" t="s">
        <v>52</v>
      </c>
      <c r="L5" s="81" t="s">
        <v>53</v>
      </c>
      <c r="M5" s="81" t="s">
        <v>54</v>
      </c>
      <c r="N5" s="8" t="s">
        <v>55</v>
      </c>
      <c r="O5" s="8" t="s">
        <v>9</v>
      </c>
      <c r="P5" s="8" t="s">
        <v>56</v>
      </c>
      <c r="Q5" s="3"/>
      <c r="R5" s="2" t="s">
        <v>1</v>
      </c>
      <c r="S5" s="81" t="s">
        <v>57</v>
      </c>
      <c r="T5" s="81" t="s">
        <v>58</v>
      </c>
      <c r="U5" s="1" t="s">
        <v>3</v>
      </c>
      <c r="V5" s="2" t="s">
        <v>4</v>
      </c>
      <c r="W5" s="81" t="s">
        <v>59</v>
      </c>
      <c r="X5" s="81" t="s">
        <v>2</v>
      </c>
    </row>
    <row r="6" spans="1:24" x14ac:dyDescent="0.25">
      <c r="B6" s="50"/>
      <c r="C6" s="51"/>
      <c r="D6" s="51"/>
      <c r="E6" s="43"/>
      <c r="F6" s="52"/>
      <c r="G6" s="53"/>
      <c r="H6" s="54"/>
      <c r="I6" s="51"/>
      <c r="J6" s="55">
        <v>0.01</v>
      </c>
      <c r="K6" s="56">
        <v>0.05</v>
      </c>
      <c r="L6" s="56" t="s">
        <v>17</v>
      </c>
      <c r="M6" s="56">
        <v>0.1</v>
      </c>
      <c r="N6" s="57"/>
      <c r="O6" s="57"/>
      <c r="P6" s="57"/>
      <c r="Q6" s="3"/>
      <c r="R6" s="23"/>
      <c r="S6" s="20"/>
      <c r="T6" s="24">
        <v>0.01</v>
      </c>
      <c r="U6" s="25">
        <v>0.05</v>
      </c>
      <c r="V6" s="21"/>
      <c r="W6" s="26"/>
      <c r="X6" s="22"/>
    </row>
    <row r="7" spans="1:24" s="63" customFormat="1" ht="24" customHeight="1" x14ac:dyDescent="0.25">
      <c r="B7" s="64"/>
      <c r="C7" s="65"/>
      <c r="D7" s="65"/>
      <c r="E7" s="66"/>
      <c r="F7" s="66"/>
      <c r="G7" s="67"/>
      <c r="H7" s="68"/>
      <c r="I7" s="65"/>
      <c r="J7" s="69"/>
      <c r="K7" s="70"/>
      <c r="L7" s="70"/>
      <c r="M7" s="70"/>
      <c r="N7" s="67"/>
      <c r="O7" s="67"/>
      <c r="P7" s="71"/>
      <c r="Q7" s="77">
        <f>A8</f>
        <v>52885</v>
      </c>
      <c r="R7" s="72"/>
      <c r="S7" s="73"/>
      <c r="T7" s="74"/>
      <c r="U7" s="75"/>
      <c r="V7" s="68"/>
      <c r="W7" s="76"/>
      <c r="X7" s="71"/>
    </row>
    <row r="8" spans="1:24" ht="28.9" customHeight="1" x14ac:dyDescent="0.25">
      <c r="A8" s="10">
        <v>52885</v>
      </c>
      <c r="B8" s="4" t="s">
        <v>11</v>
      </c>
      <c r="C8" s="5">
        <v>44853</v>
      </c>
      <c r="D8" s="6">
        <v>9</v>
      </c>
      <c r="E8" s="27">
        <v>278375</v>
      </c>
      <c r="F8" s="41">
        <v>0</v>
      </c>
      <c r="G8" s="41">
        <f>E8-F8</f>
        <v>278375</v>
      </c>
      <c r="H8" s="21">
        <f>ROUND(G8*18%,)</f>
        <v>50108</v>
      </c>
      <c r="I8" s="28">
        <f>G8+H8</f>
        <v>328483</v>
      </c>
      <c r="J8" s="28">
        <f>G8*$J$6</f>
        <v>2783.75</v>
      </c>
      <c r="K8" s="22">
        <f>G8*5%</f>
        <v>13918.75</v>
      </c>
      <c r="L8" s="22">
        <f>G8*5%</f>
        <v>13918.75</v>
      </c>
      <c r="M8" s="22">
        <f>G8*10%</f>
        <v>27837.5</v>
      </c>
      <c r="N8" s="40">
        <f>H8</f>
        <v>50108</v>
      </c>
      <c r="O8" s="33">
        <v>27183</v>
      </c>
      <c r="P8" s="22">
        <f>ROUND(I8-SUM(J8:O8),)</f>
        <v>192733</v>
      </c>
      <c r="Q8" s="3"/>
      <c r="R8" s="29" t="s">
        <v>13</v>
      </c>
      <c r="S8" s="20">
        <v>192734</v>
      </c>
      <c r="T8" s="20">
        <v>0</v>
      </c>
      <c r="U8" s="21">
        <v>0</v>
      </c>
      <c r="V8" s="21">
        <v>0</v>
      </c>
      <c r="W8" s="26">
        <f t="shared" ref="W8" si="0">S8-T8</f>
        <v>192734</v>
      </c>
      <c r="X8" s="30" t="s">
        <v>12</v>
      </c>
    </row>
    <row r="9" spans="1:24" ht="28.9" customHeight="1" x14ac:dyDescent="0.25">
      <c r="A9" s="10">
        <v>52885</v>
      </c>
      <c r="B9" s="4" t="s">
        <v>14</v>
      </c>
      <c r="C9" s="5">
        <v>44889</v>
      </c>
      <c r="D9" s="6">
        <v>9</v>
      </c>
      <c r="E9" s="27">
        <f>N8</f>
        <v>50108</v>
      </c>
      <c r="F9" s="41">
        <v>0</v>
      </c>
      <c r="G9" s="41">
        <f>E9-F9</f>
        <v>50108</v>
      </c>
      <c r="H9" s="45">
        <v>0</v>
      </c>
      <c r="I9" s="45">
        <f>G9+H9</f>
        <v>50108</v>
      </c>
      <c r="J9" s="45">
        <v>0</v>
      </c>
      <c r="K9" s="45">
        <v>0</v>
      </c>
      <c r="L9" s="45">
        <v>0</v>
      </c>
      <c r="M9" s="45">
        <v>0</v>
      </c>
      <c r="N9" s="45">
        <f>H9</f>
        <v>0</v>
      </c>
      <c r="O9" s="33">
        <v>0</v>
      </c>
      <c r="P9" s="22">
        <f>ROUND(I9-SUM(J9:O9),)</f>
        <v>50108</v>
      </c>
      <c r="Q9" s="3"/>
      <c r="R9" s="29" t="s">
        <v>16</v>
      </c>
      <c r="S9" s="20">
        <v>50107</v>
      </c>
      <c r="T9" s="20">
        <v>0</v>
      </c>
      <c r="U9" s="21">
        <v>0</v>
      </c>
      <c r="V9" s="21">
        <v>0</v>
      </c>
      <c r="W9" s="26">
        <f>S9-T9-U9-V9</f>
        <v>50107</v>
      </c>
      <c r="X9" s="30" t="s">
        <v>15</v>
      </c>
    </row>
    <row r="10" spans="1:24" ht="28.9" customHeight="1" x14ac:dyDescent="0.25">
      <c r="A10" s="10">
        <v>52885</v>
      </c>
      <c r="B10" s="4" t="s">
        <v>11</v>
      </c>
      <c r="C10" s="5">
        <v>44903</v>
      </c>
      <c r="D10" s="6">
        <v>12</v>
      </c>
      <c r="E10" s="27">
        <v>324816</v>
      </c>
      <c r="F10" s="41">
        <f>200*90.07</f>
        <v>18014</v>
      </c>
      <c r="G10" s="41">
        <f>E10-F10</f>
        <v>306802</v>
      </c>
      <c r="H10" s="45">
        <f>ROUND(G10*18%,)</f>
        <v>55224</v>
      </c>
      <c r="I10" s="45">
        <f>G10+H10</f>
        <v>362026</v>
      </c>
      <c r="J10" s="45">
        <f>G10*$J$6</f>
        <v>3068.02</v>
      </c>
      <c r="K10" s="45">
        <f>G10*5%</f>
        <v>15340.1</v>
      </c>
      <c r="L10" s="45">
        <f>G10*10%</f>
        <v>30680.2</v>
      </c>
      <c r="M10" s="45">
        <f>G10*10%</f>
        <v>30680.2</v>
      </c>
      <c r="N10" s="45">
        <f>H10</f>
        <v>55224</v>
      </c>
      <c r="O10" s="33">
        <v>79320</v>
      </c>
      <c r="P10" s="22">
        <f>ROUND(I10-SUM(J10:O10),)</f>
        <v>147713</v>
      </c>
      <c r="Q10" s="3"/>
      <c r="R10" s="29" t="s">
        <v>19</v>
      </c>
      <c r="S10" s="20">
        <v>147714</v>
      </c>
      <c r="T10" s="20">
        <v>0</v>
      </c>
      <c r="U10" s="21">
        <v>0</v>
      </c>
      <c r="V10" s="21">
        <v>0</v>
      </c>
      <c r="W10" s="26">
        <f t="shared" ref="W10" si="1">S10-T10</f>
        <v>147714</v>
      </c>
      <c r="X10" s="30" t="s">
        <v>18</v>
      </c>
    </row>
    <row r="11" spans="1:24" ht="28.9" customHeight="1" x14ac:dyDescent="0.25">
      <c r="A11" s="10">
        <v>52885</v>
      </c>
      <c r="B11" s="4" t="s">
        <v>20</v>
      </c>
      <c r="C11" s="5">
        <v>44942</v>
      </c>
      <c r="D11" s="6"/>
      <c r="E11" s="19">
        <v>50000</v>
      </c>
      <c r="F11" s="33">
        <v>0</v>
      </c>
      <c r="G11" s="33">
        <f>E11-F11</f>
        <v>50000</v>
      </c>
      <c r="H11" s="45">
        <v>0</v>
      </c>
      <c r="I11" s="45">
        <f>G11+H11</f>
        <v>50000</v>
      </c>
      <c r="J11" s="45">
        <v>0</v>
      </c>
      <c r="K11" s="45">
        <v>0</v>
      </c>
      <c r="L11" s="45"/>
      <c r="M11" s="45"/>
      <c r="N11" s="45">
        <v>0</v>
      </c>
      <c r="O11" s="33"/>
      <c r="P11" s="22">
        <f>I11-SUM(J11:N11)</f>
        <v>50000</v>
      </c>
      <c r="Q11" s="7"/>
      <c r="R11" s="29" t="s">
        <v>22</v>
      </c>
      <c r="S11" s="20">
        <v>49500</v>
      </c>
      <c r="T11" s="20">
        <v>0</v>
      </c>
      <c r="U11" s="21"/>
      <c r="V11" s="21">
        <v>0</v>
      </c>
      <c r="W11" s="26">
        <f>S11-T11-U11-V11</f>
        <v>49500</v>
      </c>
      <c r="X11" s="30" t="s">
        <v>21</v>
      </c>
    </row>
    <row r="12" spans="1:24" x14ac:dyDescent="0.25">
      <c r="A12" s="10">
        <v>52885</v>
      </c>
      <c r="B12" s="4" t="s">
        <v>14</v>
      </c>
      <c r="C12" s="5">
        <v>44949</v>
      </c>
      <c r="D12" s="6">
        <v>12</v>
      </c>
      <c r="E12" s="32">
        <v>55224</v>
      </c>
      <c r="F12" s="45"/>
      <c r="G12" s="45"/>
      <c r="H12" s="45"/>
      <c r="I12" s="45"/>
      <c r="J12" s="45"/>
      <c r="K12" s="45"/>
      <c r="L12" s="45"/>
      <c r="M12" s="45"/>
      <c r="N12" s="45"/>
      <c r="O12" s="33"/>
      <c r="P12" s="22">
        <v>55224</v>
      </c>
      <c r="Q12" s="7"/>
      <c r="R12" s="29" t="s">
        <v>24</v>
      </c>
      <c r="S12" s="33">
        <v>55224</v>
      </c>
      <c r="T12" s="33"/>
      <c r="U12" s="33"/>
      <c r="V12" s="33"/>
      <c r="W12" s="34">
        <v>55224</v>
      </c>
      <c r="X12" s="35" t="s">
        <v>23</v>
      </c>
    </row>
    <row r="13" spans="1:24" ht="28.5" x14ac:dyDescent="0.25">
      <c r="A13" s="10">
        <v>52885</v>
      </c>
      <c r="B13" s="4" t="s">
        <v>11</v>
      </c>
      <c r="C13" s="5">
        <v>44985</v>
      </c>
      <c r="D13" s="6">
        <v>17</v>
      </c>
      <c r="E13" s="32">
        <v>581709</v>
      </c>
      <c r="F13" s="45">
        <v>81063</v>
      </c>
      <c r="G13" s="45">
        <f>E13-F13</f>
        <v>500646</v>
      </c>
      <c r="H13" s="45">
        <f>ROUND(G13*18%,)</f>
        <v>90116</v>
      </c>
      <c r="I13" s="45">
        <f>G13+H13</f>
        <v>590762</v>
      </c>
      <c r="J13" s="45">
        <f>G13*$J$6</f>
        <v>5006.46</v>
      </c>
      <c r="K13" s="45">
        <f>G13*5%</f>
        <v>25032.300000000003</v>
      </c>
      <c r="L13" s="45">
        <f>G13*10%</f>
        <v>50064.600000000006</v>
      </c>
      <c r="M13" s="45">
        <f>G13*10%</f>
        <v>50064.600000000006</v>
      </c>
      <c r="N13" s="45">
        <f>H13</f>
        <v>90116</v>
      </c>
      <c r="O13" s="33">
        <f>206215-O8-O10</f>
        <v>99712</v>
      </c>
      <c r="P13" s="22">
        <f>ROUND(I13-SUM(J13:O13),)</f>
        <v>270766</v>
      </c>
      <c r="Q13" s="7"/>
      <c r="R13" s="46" t="s">
        <v>26</v>
      </c>
      <c r="S13" s="47"/>
      <c r="T13" s="47"/>
      <c r="U13" s="47"/>
      <c r="V13" s="47"/>
      <c r="W13" s="48">
        <v>366300</v>
      </c>
      <c r="X13" s="35" t="s">
        <v>25</v>
      </c>
    </row>
    <row r="14" spans="1:24" ht="27" customHeight="1" x14ac:dyDescent="0.25">
      <c r="A14" s="10">
        <v>52885</v>
      </c>
      <c r="B14" s="4" t="s">
        <v>14</v>
      </c>
      <c r="C14" s="5">
        <v>45118</v>
      </c>
      <c r="D14" s="6">
        <v>17</v>
      </c>
      <c r="E14" s="32">
        <v>90116</v>
      </c>
      <c r="F14" s="45"/>
      <c r="G14" s="33">
        <f>E14-F14</f>
        <v>90116</v>
      </c>
      <c r="H14" s="45"/>
      <c r="I14" s="45">
        <f>G14+H14</f>
        <v>90116</v>
      </c>
      <c r="J14" s="45"/>
      <c r="K14" s="45"/>
      <c r="L14" s="45"/>
      <c r="M14" s="45"/>
      <c r="N14" s="45"/>
      <c r="O14" s="33"/>
      <c r="P14" s="22">
        <f>I14-SUM(J14:N14)</f>
        <v>90116</v>
      </c>
      <c r="Q14" s="7"/>
      <c r="R14" s="46" t="s">
        <v>32</v>
      </c>
      <c r="S14" s="47">
        <v>90000</v>
      </c>
      <c r="T14" s="47">
        <f>S14*T6</f>
        <v>900</v>
      </c>
      <c r="U14" s="47"/>
      <c r="V14" s="47"/>
      <c r="W14" s="48">
        <f>S14-T14</f>
        <v>89100</v>
      </c>
      <c r="X14" s="35" t="s">
        <v>31</v>
      </c>
    </row>
    <row r="15" spans="1:24" ht="28.5" x14ac:dyDescent="0.25">
      <c r="A15" s="10">
        <v>52885</v>
      </c>
      <c r="B15" s="4" t="s">
        <v>11</v>
      </c>
      <c r="C15" s="5">
        <v>45138</v>
      </c>
      <c r="D15" s="31" t="s">
        <v>28</v>
      </c>
      <c r="E15" s="32">
        <v>421711</v>
      </c>
      <c r="F15" s="45"/>
      <c r="G15" s="45">
        <f>E15-F15</f>
        <v>421711</v>
      </c>
      <c r="H15" s="45">
        <f>ROUND(G15*18%,)</f>
        <v>75908</v>
      </c>
      <c r="I15" s="45">
        <f>G15+H15</f>
        <v>497619</v>
      </c>
      <c r="J15" s="45">
        <f>G15*$J$6</f>
        <v>4217.1099999999997</v>
      </c>
      <c r="K15" s="45">
        <f>G15*5%</f>
        <v>21085.550000000003</v>
      </c>
      <c r="L15" s="45">
        <f>G15*10%</f>
        <v>42171.100000000006</v>
      </c>
      <c r="M15" s="45">
        <f>G15*10%</f>
        <v>42171.100000000006</v>
      </c>
      <c r="N15" s="45">
        <f>H15</f>
        <v>75908</v>
      </c>
      <c r="O15" s="33">
        <v>67494</v>
      </c>
      <c r="P15" s="22">
        <f>ROUND(I15-SUM(J15:O15),)</f>
        <v>244572</v>
      </c>
      <c r="Q15" s="7"/>
      <c r="R15" s="46" t="s">
        <v>30</v>
      </c>
      <c r="S15" s="47">
        <v>100174</v>
      </c>
      <c r="T15" s="47"/>
      <c r="U15" s="47"/>
      <c r="V15" s="47"/>
      <c r="W15" s="48">
        <v>100174</v>
      </c>
      <c r="X15" s="35" t="s">
        <v>29</v>
      </c>
    </row>
    <row r="16" spans="1:24" x14ac:dyDescent="0.25">
      <c r="A16" s="10">
        <v>52885</v>
      </c>
      <c r="B16" s="4" t="s">
        <v>14</v>
      </c>
      <c r="C16" s="5">
        <v>45180</v>
      </c>
      <c r="D16" s="31">
        <v>4</v>
      </c>
      <c r="E16" s="32">
        <v>75908</v>
      </c>
      <c r="F16" s="45"/>
      <c r="G16" s="45">
        <f>E16-F16</f>
        <v>75908</v>
      </c>
      <c r="H16" s="45"/>
      <c r="I16" s="45"/>
      <c r="J16" s="45"/>
      <c r="K16" s="45"/>
      <c r="L16" s="45"/>
      <c r="M16" s="45"/>
      <c r="N16" s="45"/>
      <c r="O16" s="33"/>
      <c r="P16" s="22">
        <v>75908</v>
      </c>
      <c r="Q16" s="7"/>
      <c r="R16" s="46" t="s">
        <v>34</v>
      </c>
      <c r="S16" s="47">
        <v>200000</v>
      </c>
      <c r="T16" s="47">
        <v>2000</v>
      </c>
      <c r="U16" s="47"/>
      <c r="V16" s="47"/>
      <c r="W16" s="48">
        <v>198000</v>
      </c>
      <c r="X16" s="35" t="s">
        <v>33</v>
      </c>
    </row>
    <row r="17" spans="1:24" ht="27" customHeight="1" x14ac:dyDescent="0.25">
      <c r="A17" s="10">
        <v>52885</v>
      </c>
      <c r="B17" s="4"/>
      <c r="C17" s="5"/>
      <c r="D17" s="6"/>
      <c r="E17" s="32"/>
      <c r="F17" s="45"/>
      <c r="G17" s="33"/>
      <c r="H17" s="45"/>
      <c r="I17" s="45"/>
      <c r="J17" s="45"/>
      <c r="K17" s="45"/>
      <c r="L17" s="45"/>
      <c r="M17" s="45"/>
      <c r="N17" s="45"/>
      <c r="O17" s="33"/>
      <c r="P17" s="22"/>
      <c r="Q17" s="7"/>
      <c r="R17" s="46" t="s">
        <v>36</v>
      </c>
      <c r="S17" s="47">
        <v>75908</v>
      </c>
      <c r="T17" s="47"/>
      <c r="U17" s="47"/>
      <c r="V17" s="47"/>
      <c r="W17" s="48">
        <v>75908</v>
      </c>
      <c r="X17" s="35" t="s">
        <v>35</v>
      </c>
    </row>
    <row r="18" spans="1:24" ht="27" customHeight="1" x14ac:dyDescent="0.25">
      <c r="A18" s="10">
        <v>52885</v>
      </c>
      <c r="B18" s="4"/>
      <c r="C18" s="5"/>
      <c r="D18" s="6"/>
      <c r="E18" s="32"/>
      <c r="F18" s="45"/>
      <c r="G18" s="33"/>
      <c r="H18" s="45"/>
      <c r="I18" s="45"/>
      <c r="J18" s="45"/>
      <c r="K18" s="45"/>
      <c r="L18" s="45"/>
      <c r="M18" s="45"/>
      <c r="N18" s="45"/>
      <c r="O18" s="33"/>
      <c r="P18" s="22"/>
      <c r="Q18" s="7"/>
      <c r="R18" s="46"/>
      <c r="S18" s="47"/>
      <c r="T18" s="47"/>
      <c r="U18" s="47"/>
      <c r="V18" s="47"/>
      <c r="W18" s="48"/>
      <c r="X18" s="35"/>
    </row>
    <row r="19" spans="1:24" ht="27" customHeight="1" x14ac:dyDescent="0.25">
      <c r="A19" s="10">
        <v>52885</v>
      </c>
      <c r="B19" s="4"/>
      <c r="C19" s="5"/>
      <c r="D19" s="6"/>
      <c r="E19" s="32"/>
      <c r="F19" s="45"/>
      <c r="G19" s="33"/>
      <c r="H19" s="45"/>
      <c r="I19" s="45"/>
      <c r="J19" s="45"/>
      <c r="K19" s="45"/>
      <c r="L19" s="45"/>
      <c r="M19" s="45"/>
      <c r="N19" s="45"/>
      <c r="O19" s="33"/>
      <c r="P19" s="22"/>
      <c r="Q19" s="7"/>
      <c r="R19" s="46"/>
      <c r="S19" s="47"/>
      <c r="T19" s="47"/>
      <c r="U19" s="47"/>
      <c r="V19" s="47"/>
      <c r="W19" s="48"/>
      <c r="X19" s="35"/>
    </row>
    <row r="20" spans="1:24" ht="27" customHeight="1" x14ac:dyDescent="0.25">
      <c r="A20" s="10">
        <v>52885</v>
      </c>
      <c r="B20" s="4"/>
      <c r="C20" s="5"/>
      <c r="D20" s="6"/>
      <c r="E20" s="32"/>
      <c r="F20" s="45"/>
      <c r="G20" s="33"/>
      <c r="H20" s="45"/>
      <c r="I20" s="45"/>
      <c r="J20" s="45"/>
      <c r="K20" s="45"/>
      <c r="L20" s="45"/>
      <c r="M20" s="45"/>
      <c r="N20" s="45"/>
      <c r="O20" s="33"/>
      <c r="P20" s="22"/>
      <c r="Q20" s="7"/>
      <c r="R20" s="46"/>
      <c r="S20" s="47"/>
      <c r="T20" s="47"/>
      <c r="U20" s="47"/>
      <c r="V20" s="47"/>
      <c r="W20" s="48"/>
      <c r="X20" s="35"/>
    </row>
    <row r="21" spans="1:24" ht="15.75" thickBot="1" x14ac:dyDescent="0.3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37"/>
      <c r="N21" s="37"/>
      <c r="O21" s="36"/>
      <c r="P21" s="60"/>
      <c r="Q21" s="21"/>
      <c r="R21" s="58"/>
      <c r="S21" s="59"/>
      <c r="T21" s="59"/>
      <c r="U21" s="59"/>
      <c r="V21" s="59"/>
      <c r="W21" s="61"/>
      <c r="X21" s="41"/>
    </row>
    <row r="22" spans="1:24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49"/>
      <c r="N22" s="49"/>
      <c r="O22" s="20"/>
      <c r="P22" s="41"/>
      <c r="Q22" s="20"/>
      <c r="R22" s="20"/>
      <c r="S22" s="20"/>
      <c r="T22" s="20"/>
      <c r="U22" s="20"/>
      <c r="V22" s="20"/>
      <c r="W22" s="21"/>
      <c r="X22" s="33"/>
    </row>
    <row r="23" spans="1:24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62" t="s">
        <v>7</v>
      </c>
      <c r="N23" s="33"/>
      <c r="O23" s="20"/>
      <c r="P23" s="44">
        <f>SUM(P8:P21)</f>
        <v>1177140</v>
      </c>
      <c r="Q23" s="20"/>
      <c r="R23" s="20"/>
      <c r="S23" s="20"/>
      <c r="T23" s="20"/>
      <c r="U23" s="44" t="s">
        <v>6</v>
      </c>
      <c r="V23" s="20"/>
      <c r="W23" s="39">
        <f>SUM(W6:W21)</f>
        <v>1324761</v>
      </c>
      <c r="X23" s="33"/>
    </row>
    <row r="24" spans="1:24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33"/>
    </row>
    <row r="25" spans="1:24" x14ac:dyDescent="0.25">
      <c r="B25" s="20"/>
      <c r="C25" s="20"/>
      <c r="D25" s="20"/>
      <c r="E25" s="20" t="s">
        <v>27</v>
      </c>
      <c r="F25" s="20">
        <f t="shared" ref="F25:O25" si="2">SUM(F8:F17)</f>
        <v>99077</v>
      </c>
      <c r="G25" s="20">
        <f t="shared" si="2"/>
        <v>1773666</v>
      </c>
      <c r="H25" s="20">
        <f t="shared" si="2"/>
        <v>271356</v>
      </c>
      <c r="I25" s="20">
        <f t="shared" si="2"/>
        <v>1969114</v>
      </c>
      <c r="J25" s="20">
        <f t="shared" si="2"/>
        <v>15075.34</v>
      </c>
      <c r="K25" s="20">
        <f t="shared" si="2"/>
        <v>75376.700000000012</v>
      </c>
      <c r="L25" s="20">
        <f t="shared" si="2"/>
        <v>136834.65000000002</v>
      </c>
      <c r="M25" s="20">
        <f t="shared" si="2"/>
        <v>150753.40000000002</v>
      </c>
      <c r="N25" s="20">
        <f t="shared" si="2"/>
        <v>271356</v>
      </c>
      <c r="O25" s="20">
        <f t="shared" si="2"/>
        <v>273709</v>
      </c>
      <c r="P25" s="20"/>
      <c r="Q25" s="20"/>
      <c r="R25" s="20"/>
      <c r="S25" s="20"/>
      <c r="T25" s="20"/>
      <c r="U25" s="44" t="s">
        <v>8</v>
      </c>
      <c r="V25" s="20"/>
      <c r="W25" s="39">
        <f>P23-W23</f>
        <v>-147621</v>
      </c>
      <c r="X25" s="33"/>
    </row>
    <row r="26" spans="1:24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33"/>
    </row>
    <row r="27" spans="1:24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2025-05-28T11:36:55Z</dcterms:modified>
</cp:coreProperties>
</file>