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admin\Downloads\Snehal Edited\"/>
    </mc:Choice>
  </mc:AlternateContent>
  <xr:revisionPtr revIDLastSave="0" documentId="13_ncr:1_{290A56B0-3DF5-4B23-9BA5-670ED9EA420F}" xr6:coauthVersionLast="36" xr6:coauthVersionMax="36" xr10:uidLastSave="{00000000-0000-0000-0000-000000000000}"/>
  <bookViews>
    <workbookView xWindow="0" yWindow="0" windowWidth="17256" windowHeight="55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1" l="1"/>
  <c r="O14" i="1"/>
  <c r="J14" i="1"/>
  <c r="M14" i="1"/>
  <c r="L14" i="1"/>
  <c r="K14" i="1"/>
  <c r="H14" i="1"/>
  <c r="I14" i="1" s="1"/>
  <c r="N14" i="1" l="1"/>
  <c r="P14" i="1" s="1"/>
  <c r="W18" i="1" l="1"/>
  <c r="I13" i="1"/>
  <c r="P13" i="1" s="1"/>
  <c r="T17" i="1"/>
  <c r="W17" i="1" s="1"/>
  <c r="W16" i="1" l="1"/>
  <c r="I38" i="1"/>
  <c r="F12" i="1" l="1"/>
  <c r="G12" i="1" s="1"/>
  <c r="L12" i="1" l="1"/>
  <c r="H12" i="1"/>
  <c r="N12" i="1" s="1"/>
  <c r="K12" i="1"/>
  <c r="J12" i="1"/>
  <c r="M12" i="1"/>
  <c r="G36" i="1"/>
  <c r="I36" i="1" s="1"/>
  <c r="G35" i="1"/>
  <c r="I35" i="1" s="1"/>
  <c r="W8" i="1"/>
  <c r="I37" i="1" l="1"/>
  <c r="I39" i="1" s="1"/>
  <c r="I12" i="1"/>
  <c r="P12" i="1" s="1"/>
  <c r="W15" i="1"/>
  <c r="T14" i="1"/>
  <c r="W14" i="1" s="1"/>
  <c r="W13" i="1"/>
  <c r="T12" i="1" l="1"/>
  <c r="W12" i="1"/>
  <c r="T9" i="1" l="1"/>
  <c r="T11" i="1" l="1"/>
  <c r="G11" i="1" l="1"/>
  <c r="I11" i="1" s="1"/>
  <c r="W11" i="1"/>
  <c r="P11" i="1" l="1"/>
  <c r="W10" i="1"/>
  <c r="W9" i="1"/>
  <c r="W27" i="1" s="1"/>
  <c r="G10" i="1"/>
  <c r="I10" i="1" s="1"/>
  <c r="P10" i="1" s="1"/>
  <c r="G9" i="1"/>
  <c r="G8" i="1"/>
  <c r="H8" i="1" s="1"/>
  <c r="K9" i="1" l="1"/>
  <c r="J9" i="1"/>
  <c r="H9" i="1"/>
  <c r="N9" i="1" s="1"/>
  <c r="M9" i="1"/>
  <c r="L9" i="1"/>
  <c r="L8" i="1"/>
  <c r="M8" i="1"/>
  <c r="K8" i="1"/>
  <c r="J8" i="1"/>
  <c r="N8" i="1"/>
  <c r="I9" i="1" l="1"/>
  <c r="P9" i="1" s="1"/>
  <c r="M24" i="1"/>
  <c r="K24" i="1"/>
  <c r="I8" i="1"/>
  <c r="P8" i="1" s="1"/>
  <c r="P27" i="1" l="1"/>
  <c r="W29" i="1" s="1"/>
</calcChain>
</file>

<file path=xl/sharedStrings.xml><?xml version="1.0" encoding="utf-8"?>
<sst xmlns="http://schemas.openxmlformats.org/spreadsheetml/2006/main" count="74" uniqueCount="68">
  <si>
    <t>Amount</t>
  </si>
  <si>
    <t>PAYMENT NOTE No.</t>
  </si>
  <si>
    <t>UTR</t>
  </si>
  <si>
    <t>SD (5%)</t>
  </si>
  <si>
    <t>Advance paid</t>
  </si>
  <si>
    <t>Total Payable Amount Rs.-</t>
  </si>
  <si>
    <t>Total Paid Amount Rs.-</t>
  </si>
  <si>
    <t>Balance Payable Amount Rs.-</t>
  </si>
  <si>
    <t>Hold Amount for excess Qty. against DPR</t>
  </si>
  <si>
    <t>12-12-2022 NEFT/AXISP00345679734/RIUP22/1476/M K TRADERS 149096.00</t>
  </si>
  <si>
    <t>RIUP22/1476</t>
  </si>
  <si>
    <t>30-01-2023 NEFT/AXISP00358099602/RIUP22/2041/M K TRADERS 39600/-</t>
  </si>
  <si>
    <t>RIUP22/2041</t>
  </si>
  <si>
    <t>MK Traders</t>
  </si>
  <si>
    <t>07-02-2023 NEFT/AXISP00361376406/RIUP22/2105/M K TRADERS ₹ 1,07,301.00</t>
  </si>
  <si>
    <t>RIUP22/2105</t>
  </si>
  <si>
    <t>17-02-2023 NEFT/AXISP00364121242/RIUP22/2211/M K TRADERS 49500.00</t>
  </si>
  <si>
    <t>RIUP22/2211</t>
  </si>
  <si>
    <t>06-03-2023 NEFT/AXISP00369164326/RIUP22/2483/M K TRADERS 49500.00</t>
  </si>
  <si>
    <t>RIUP22/2483</t>
  </si>
  <si>
    <t>27-03-2023 NEFT/AXISP00374579148/RIUP22/2670/M K TRADERS 46338.00</t>
  </si>
  <si>
    <t>RIUP22/2670</t>
  </si>
  <si>
    <t>GST Release note</t>
  </si>
  <si>
    <t>26-04-2023 26-04-2023 NEFT/AXISP00384433562/SPUP23/0274/M K TRADERS 49500.00</t>
  </si>
  <si>
    <t>SPUP23/0274</t>
  </si>
  <si>
    <t>18-05-2023 NEFT/AXISP00391091646/RIUP23/268/M K TRADERS 44553.00</t>
  </si>
  <si>
    <t>RIUP23/268</t>
  </si>
  <si>
    <t>ITEM</t>
  </si>
  <si>
    <t>DPR</t>
  </si>
  <si>
    <t>CUM</t>
  </si>
  <si>
    <t>EXCESS</t>
  </si>
  <si>
    <t>RATE</t>
  </si>
  <si>
    <t>AMOUNT</t>
  </si>
  <si>
    <t>BOE</t>
  </si>
  <si>
    <t>R BOE</t>
  </si>
  <si>
    <t>Hol amount</t>
  </si>
  <si>
    <t>Already hold</t>
  </si>
  <si>
    <t>To be hold</t>
  </si>
  <si>
    <t>26-06-2023 NEFT/AXISP00400726015/RIUP23/853/M K TRADERS 49500.00</t>
  </si>
  <si>
    <t>RIUP23/853</t>
  </si>
  <si>
    <t>14-08-2023 NEFT/AXISP00415763054/RIUP23/1518/M K TRADERS ₹ 1,48,500.00</t>
  </si>
  <si>
    <t>RIUP23/1518</t>
  </si>
  <si>
    <t>18-08-2023 NEFT/AXISP00416613498/RIUP23/1583/M K TRADERS 28771.00</t>
  </si>
  <si>
    <t>RIUP23/1583</t>
  </si>
  <si>
    <t>Dhatera Village  Balance Pipeline laying work</t>
  </si>
  <si>
    <t>Subcontractor:</t>
  </si>
  <si>
    <t>State:</t>
  </si>
  <si>
    <t>Uttar Pradesh</t>
  </si>
  <si>
    <t>District:</t>
  </si>
  <si>
    <t>Shamli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</si>
  <si>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</si>
  <si>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</si>
  <si>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</si>
  <si>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</si>
  <si>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</si>
  <si>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</si>
  <si>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</si>
  <si>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</si>
  <si>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</si>
  <si>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</si>
  <si>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</si>
  <si>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</si>
  <si>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</si>
  <si>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</si>
  <si>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</si>
  <si>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Payment_Amount</t>
  </si>
  <si>
    <t>TDS_Payment_Amount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</si>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</sst>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mm/dd/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164" fontId="2" fillId="2" borderId="4" xfId="1" applyNumberFormat="1" applyFont="1" applyFill="1" applyBorder="1" applyAlignment="1">
      <alignment vertical="center"/>
    </xf>
    <xf numFmtId="164" fontId="2" fillId="2" borderId="17" xfId="1" applyNumberFormat="1" applyFont="1" applyFill="1" applyBorder="1" applyAlignment="1">
      <alignment vertical="center"/>
    </xf>
    <xf numFmtId="164" fontId="2" fillId="2" borderId="14" xfId="1" applyNumberFormat="1" applyFont="1" applyFill="1" applyBorder="1" applyAlignment="1">
      <alignment vertical="center"/>
    </xf>
    <xf numFmtId="164" fontId="2" fillId="2" borderId="3" xfId="1" applyNumberFormat="1" applyFont="1" applyFill="1" applyBorder="1" applyAlignment="1">
      <alignment vertical="center"/>
    </xf>
    <xf numFmtId="164" fontId="2" fillId="2" borderId="6" xfId="1" applyNumberFormat="1" applyFont="1" applyFill="1" applyBorder="1" applyAlignment="1">
      <alignment vertical="center"/>
    </xf>
    <xf numFmtId="9" fontId="2" fillId="2" borderId="8" xfId="1" applyNumberFormat="1" applyFont="1" applyFill="1" applyBorder="1" applyAlignment="1">
      <alignment vertical="center"/>
    </xf>
    <xf numFmtId="9" fontId="2" fillId="2" borderId="27" xfId="1" applyNumberFormat="1" applyFont="1" applyFill="1" applyBorder="1" applyAlignment="1">
      <alignment vertical="center"/>
    </xf>
    <xf numFmtId="164" fontId="2" fillId="2" borderId="27" xfId="1" applyNumberFormat="1" applyFont="1" applyFill="1" applyBorder="1" applyAlignment="1">
      <alignment vertical="center"/>
    </xf>
    <xf numFmtId="164" fontId="2" fillId="2" borderId="7" xfId="1" applyNumberFormat="1" applyFont="1" applyFill="1" applyBorder="1" applyAlignment="1">
      <alignment vertical="center"/>
    </xf>
    <xf numFmtId="9" fontId="2" fillId="2" borderId="3" xfId="1" applyNumberFormat="1" applyFont="1" applyFill="1" applyBorder="1" applyAlignment="1">
      <alignment vertical="center"/>
    </xf>
    <xf numFmtId="9" fontId="2" fillId="2" borderId="6" xfId="1" applyNumberFormat="1" applyFont="1" applyFill="1" applyBorder="1" applyAlignment="1">
      <alignment vertical="center"/>
    </xf>
    <xf numFmtId="164" fontId="2" fillId="2" borderId="5" xfId="1" applyNumberFormat="1" applyFont="1" applyFill="1" applyBorder="1" applyAlignment="1">
      <alignment vertical="center"/>
    </xf>
    <xf numFmtId="164" fontId="2" fillId="2" borderId="15" xfId="1" applyNumberFormat="1" applyFont="1" applyFill="1" applyBorder="1" applyAlignment="1">
      <alignment vertical="center"/>
    </xf>
    <xf numFmtId="164" fontId="2" fillId="2" borderId="8" xfId="1" applyNumberFormat="1" applyFont="1" applyFill="1" applyBorder="1" applyAlignment="1">
      <alignment vertical="center"/>
    </xf>
    <xf numFmtId="164" fontId="2" fillId="2" borderId="28" xfId="1" applyNumberFormat="1" applyFont="1" applyFill="1" applyBorder="1" applyAlignment="1">
      <alignment vertical="center"/>
    </xf>
    <xf numFmtId="0" fontId="0" fillId="0" borderId="20" xfId="0" applyBorder="1" applyAlignment="1">
      <alignment vertical="center"/>
    </xf>
    <xf numFmtId="164" fontId="2" fillId="2" borderId="16" xfId="1" applyNumberFormat="1" applyFont="1" applyFill="1" applyBorder="1" applyAlignment="1">
      <alignment vertical="center"/>
    </xf>
    <xf numFmtId="164" fontId="2" fillId="2" borderId="19" xfId="1" applyNumberFormat="1" applyFont="1" applyFill="1" applyBorder="1" applyAlignment="1">
      <alignment vertical="center"/>
    </xf>
    <xf numFmtId="164" fontId="2" fillId="2" borderId="23" xfId="1" applyNumberFormat="1" applyFont="1" applyFill="1" applyBorder="1" applyAlignment="1">
      <alignment vertical="center"/>
    </xf>
    <xf numFmtId="164" fontId="2" fillId="2" borderId="10" xfId="1" applyNumberFormat="1" applyFont="1" applyFill="1" applyBorder="1" applyAlignment="1">
      <alignment vertical="center"/>
    </xf>
    <xf numFmtId="164" fontId="2" fillId="2" borderId="13" xfId="1" applyNumberFormat="1" applyFont="1" applyFill="1" applyBorder="1" applyAlignment="1">
      <alignment vertical="center"/>
    </xf>
    <xf numFmtId="164" fontId="2" fillId="2" borderId="20" xfId="1" applyNumberFormat="1" applyFont="1" applyFill="1" applyBorder="1" applyAlignment="1">
      <alignment vertical="center"/>
    </xf>
    <xf numFmtId="0" fontId="0" fillId="0" borderId="21" xfId="0" applyBorder="1" applyAlignment="1">
      <alignment vertical="center"/>
    </xf>
    <xf numFmtId="164" fontId="2" fillId="2" borderId="24" xfId="1" applyNumberFormat="1" applyFont="1" applyFill="1" applyBorder="1" applyAlignment="1">
      <alignment horizontal="right" vertical="center"/>
    </xf>
    <xf numFmtId="164" fontId="2" fillId="2" borderId="12" xfId="1" applyNumberFormat="1" applyFont="1" applyFill="1" applyBorder="1" applyAlignment="1">
      <alignment vertical="center"/>
    </xf>
    <xf numFmtId="164" fontId="2" fillId="2" borderId="30" xfId="1" applyNumberFormat="1" applyFont="1" applyFill="1" applyBorder="1" applyAlignment="1">
      <alignment vertical="center"/>
    </xf>
    <xf numFmtId="164" fontId="2" fillId="2" borderId="18" xfId="1" applyNumberFormat="1" applyFont="1" applyFill="1" applyBorder="1" applyAlignment="1">
      <alignment vertical="center"/>
    </xf>
    <xf numFmtId="164" fontId="2" fillId="2" borderId="22" xfId="1" applyNumberFormat="1" applyFont="1" applyFill="1" applyBorder="1" applyAlignment="1">
      <alignment vertical="center"/>
    </xf>
    <xf numFmtId="164" fontId="2" fillId="2" borderId="29" xfId="1" applyNumberFormat="1" applyFont="1" applyFill="1" applyBorder="1" applyAlignment="1">
      <alignment vertical="center"/>
    </xf>
    <xf numFmtId="164" fontId="2" fillId="2" borderId="25" xfId="1" applyNumberFormat="1" applyFont="1" applyFill="1" applyBorder="1" applyAlignment="1">
      <alignment vertical="center"/>
    </xf>
    <xf numFmtId="164" fontId="0" fillId="2" borderId="0" xfId="1" applyNumberFormat="1" applyFont="1" applyFill="1" applyAlignment="1">
      <alignment vertical="center"/>
    </xf>
    <xf numFmtId="164" fontId="3" fillId="2" borderId="6" xfId="1" applyNumberFormat="1" applyFont="1" applyFill="1" applyBorder="1" applyAlignment="1">
      <alignment vertical="center"/>
    </xf>
    <xf numFmtId="164" fontId="2" fillId="2" borderId="31" xfId="1" applyNumberFormat="1" applyFont="1" applyFill="1" applyBorder="1" applyAlignment="1">
      <alignment vertical="center"/>
    </xf>
    <xf numFmtId="164" fontId="2" fillId="2" borderId="32" xfId="1" applyNumberFormat="1" applyFont="1" applyFill="1" applyBorder="1" applyAlignment="1">
      <alignment vertical="center"/>
    </xf>
    <xf numFmtId="164" fontId="2" fillId="2" borderId="33" xfId="1" applyNumberFormat="1" applyFont="1" applyFill="1" applyBorder="1" applyAlignment="1">
      <alignment vertical="center"/>
    </xf>
    <xf numFmtId="164" fontId="3" fillId="2" borderId="3" xfId="1" applyNumberFormat="1" applyFont="1" applyFill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164" fontId="2" fillId="0" borderId="15" xfId="1" applyNumberFormat="1" applyFont="1" applyFill="1" applyBorder="1" applyAlignment="1">
      <alignment vertical="center"/>
    </xf>
    <xf numFmtId="164" fontId="2" fillId="0" borderId="32" xfId="1" applyNumberFormat="1" applyFont="1" applyFill="1" applyBorder="1" applyAlignment="1">
      <alignment vertical="center"/>
    </xf>
    <xf numFmtId="164" fontId="2" fillId="0" borderId="6" xfId="1" applyNumberFormat="1" applyFont="1" applyFill="1" applyBorder="1" applyAlignment="1">
      <alignment vertical="center"/>
    </xf>
    <xf numFmtId="164" fontId="2" fillId="0" borderId="8" xfId="1" applyNumberFormat="1" applyFont="1" applyFill="1" applyBorder="1" applyAlignment="1">
      <alignment vertical="center"/>
    </xf>
    <xf numFmtId="164" fontId="2" fillId="0" borderId="27" xfId="1" applyNumberFormat="1" applyFont="1" applyFill="1" applyBorder="1" applyAlignment="1">
      <alignment vertical="center"/>
    </xf>
    <xf numFmtId="0" fontId="0" fillId="2" borderId="0" xfId="0" applyFill="1" applyAlignment="1">
      <alignment vertical="center" wrapText="1"/>
    </xf>
    <xf numFmtId="164" fontId="2" fillId="2" borderId="34" xfId="1" applyNumberFormat="1" applyFont="1" applyFill="1" applyBorder="1" applyAlignment="1">
      <alignment vertical="center"/>
    </xf>
    <xf numFmtId="164" fontId="2" fillId="2" borderId="21" xfId="1" applyNumberFormat="1" applyFont="1" applyFill="1" applyBorder="1" applyAlignment="1">
      <alignment vertical="center"/>
    </xf>
    <xf numFmtId="164" fontId="2" fillId="2" borderId="35" xfId="1" applyNumberFormat="1" applyFont="1" applyFill="1" applyBorder="1" applyAlignment="1">
      <alignment vertical="center"/>
    </xf>
    <xf numFmtId="164" fontId="2" fillId="2" borderId="36" xfId="1" applyNumberFormat="1" applyFont="1" applyFill="1" applyBorder="1" applyAlignment="1">
      <alignment vertical="center"/>
    </xf>
    <xf numFmtId="164" fontId="2" fillId="2" borderId="37" xfId="1" applyNumberFormat="1" applyFont="1" applyFill="1" applyBorder="1" applyAlignment="1">
      <alignment vertical="center"/>
    </xf>
    <xf numFmtId="164" fontId="2" fillId="2" borderId="38" xfId="1" applyNumberFormat="1" applyFont="1" applyFill="1" applyBorder="1" applyAlignment="1">
      <alignment vertical="center"/>
    </xf>
    <xf numFmtId="164" fontId="2" fillId="2" borderId="12" xfId="1" applyNumberFormat="1" applyFont="1" applyFill="1" applyBorder="1" applyAlignment="1">
      <alignment horizontal="right" vertical="center"/>
    </xf>
    <xf numFmtId="0" fontId="0" fillId="2" borderId="10" xfId="0" applyFill="1" applyBorder="1" applyAlignment="1">
      <alignment horizontal="center" vertical="center"/>
    </xf>
    <xf numFmtId="164" fontId="0" fillId="2" borderId="10" xfId="1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2" borderId="10" xfId="0" applyFont="1" applyFill="1" applyBorder="1" applyAlignment="1">
      <alignment horizontal="center" vertical="center"/>
    </xf>
    <xf numFmtId="164" fontId="4" fillId="2" borderId="0" xfId="0" applyNumberFormat="1" applyFont="1" applyFill="1" applyAlignment="1">
      <alignment vertical="center"/>
    </xf>
    <xf numFmtId="0" fontId="0" fillId="3" borderId="0" xfId="0" applyFill="1" applyAlignment="1">
      <alignment vertical="center"/>
    </xf>
    <xf numFmtId="164" fontId="2" fillId="3" borderId="9" xfId="1" applyNumberFormat="1" applyFont="1" applyFill="1" applyBorder="1" applyAlignment="1">
      <alignment vertical="center"/>
    </xf>
    <xf numFmtId="164" fontId="2" fillId="3" borderId="8" xfId="1" applyNumberFormat="1" applyFont="1" applyFill="1" applyBorder="1" applyAlignment="1">
      <alignment vertical="center"/>
    </xf>
    <xf numFmtId="164" fontId="2" fillId="3" borderId="32" xfId="1" applyNumberFormat="1" applyFont="1" applyFill="1" applyBorder="1" applyAlignment="1">
      <alignment vertical="center"/>
    </xf>
    <xf numFmtId="164" fontId="2" fillId="3" borderId="31" xfId="1" applyNumberFormat="1" applyFont="1" applyFill="1" applyBorder="1" applyAlignment="1">
      <alignment vertical="center"/>
    </xf>
    <xf numFmtId="164" fontId="2" fillId="3" borderId="6" xfId="1" applyNumberFormat="1" applyFont="1" applyFill="1" applyBorder="1" applyAlignment="1">
      <alignment vertical="center"/>
    </xf>
    <xf numFmtId="9" fontId="2" fillId="3" borderId="8" xfId="1" applyNumberFormat="1" applyFont="1" applyFill="1" applyBorder="1" applyAlignment="1">
      <alignment vertical="center"/>
    </xf>
    <xf numFmtId="9" fontId="2" fillId="3" borderId="27" xfId="1" applyNumberFormat="1" applyFont="1" applyFill="1" applyBorder="1" applyAlignment="1">
      <alignment vertical="center"/>
    </xf>
    <xf numFmtId="164" fontId="2" fillId="3" borderId="27" xfId="1" applyNumberFormat="1" applyFont="1" applyFill="1" applyBorder="1" applyAlignment="1">
      <alignment vertical="center"/>
    </xf>
    <xf numFmtId="164" fontId="2" fillId="3" borderId="7" xfId="1" applyNumberFormat="1" applyFont="1" applyFill="1" applyBorder="1" applyAlignment="1">
      <alignment vertical="center"/>
    </xf>
    <xf numFmtId="164" fontId="2" fillId="3" borderId="3" xfId="1" applyNumberFormat="1" applyFont="1" applyFill="1" applyBorder="1" applyAlignment="1">
      <alignment vertical="center"/>
    </xf>
    <xf numFmtId="9" fontId="2" fillId="3" borderId="3" xfId="1" applyNumberFormat="1" applyFont="1" applyFill="1" applyBorder="1" applyAlignment="1">
      <alignment vertical="center"/>
    </xf>
    <xf numFmtId="9" fontId="2" fillId="3" borderId="6" xfId="1" applyNumberFormat="1" applyFont="1" applyFill="1" applyBorder="1" applyAlignment="1">
      <alignment vertical="center"/>
    </xf>
    <xf numFmtId="164" fontId="2" fillId="3" borderId="5" xfId="1" applyNumberFormat="1" applyFont="1" applyFill="1" applyBorder="1" applyAlignment="1">
      <alignment vertical="center"/>
    </xf>
    <xf numFmtId="0" fontId="3" fillId="4" borderId="0" xfId="0" applyFont="1" applyFill="1" applyAlignment="1">
      <alignment horizontal="center" vertical="center" wrapText="1"/>
    </xf>
    <xf numFmtId="165" fontId="0" fillId="2" borderId="0" xfId="0" applyNumberFormat="1" applyFill="1" applyAlignment="1">
      <alignment vertical="center"/>
    </xf>
    <xf numFmtId="165" fontId="2" fillId="2" borderId="17" xfId="1" applyNumberFormat="1" applyFont="1" applyFill="1" applyBorder="1" applyAlignment="1">
      <alignment vertical="center"/>
    </xf>
    <xf numFmtId="165" fontId="2" fillId="3" borderId="17" xfId="1" applyNumberFormat="1" applyFont="1" applyFill="1" applyBorder="1" applyAlignment="1">
      <alignment vertical="center"/>
    </xf>
    <xf numFmtId="165" fontId="2" fillId="0" borderId="17" xfId="0" applyNumberFormat="1" applyFont="1" applyBorder="1" applyAlignment="1">
      <alignment horizontal="center" vertical="center"/>
    </xf>
    <xf numFmtId="165" fontId="2" fillId="2" borderId="17" xfId="0" applyNumberFormat="1" applyFont="1" applyFill="1" applyBorder="1" applyAlignment="1">
      <alignment horizontal="center" vertical="center"/>
    </xf>
    <xf numFmtId="165" fontId="2" fillId="2" borderId="19" xfId="1" applyNumberFormat="1" applyFont="1" applyFill="1" applyBorder="1" applyAlignment="1">
      <alignment vertical="center"/>
    </xf>
    <xf numFmtId="165" fontId="2" fillId="2" borderId="16" xfId="1" applyNumberFormat="1" applyFont="1" applyFill="1" applyBorder="1" applyAlignment="1">
      <alignment vertical="center"/>
    </xf>
    <xf numFmtId="165" fontId="2" fillId="2" borderId="18" xfId="0" applyNumberFormat="1" applyFont="1" applyFill="1" applyBorder="1" applyAlignment="1">
      <alignment horizontal="center" vertical="center"/>
    </xf>
    <xf numFmtId="165" fontId="2" fillId="2" borderId="3" xfId="1" applyNumberFormat="1" applyFont="1" applyFill="1" applyBorder="1" applyAlignment="1">
      <alignment vertical="center"/>
    </xf>
    <xf numFmtId="0" fontId="4" fillId="0" borderId="0" xfId="0" applyFont="1"/>
    <xf numFmtId="0" fontId="4" fillId="0" borderId="0" xfId="0" applyFont="1" applyAlignment="1">
      <alignment wrapText="1"/>
    </xf>
    <xf numFmtId="0" fontId="0" fillId="0" borderId="0" xfId="0" applyFont="1"/>
    <xf numFmtId="0" fontId="4" fillId="2" borderId="39" xfId="0" applyFont="1" applyFill="1" applyBorder="1" applyAlignment="1">
      <alignment vertical="center"/>
    </xf>
    <xf numFmtId="0" fontId="4" fillId="2" borderId="39" xfId="0" applyFont="1" applyFill="1" applyBorder="1" applyAlignment="1">
      <alignment horizontal="center" vertical="center" wrapText="1"/>
    </xf>
    <xf numFmtId="14" fontId="4" fillId="2" borderId="39" xfId="0" applyNumberFormat="1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164" fontId="6" fillId="2" borderId="39" xfId="1" applyNumberFormat="1" applyFont="1" applyFill="1" applyBorder="1" applyAlignment="1">
      <alignment horizontal="center" vertical="center"/>
    </xf>
    <xf numFmtId="164" fontId="4" fillId="2" borderId="39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1"/>
  <sheetViews>
    <sheetView tabSelected="1" zoomScale="70" zoomScaleNormal="70" workbookViewId="0">
      <selection activeCell="B4" sqref="B4"/>
    </sheetView>
  </sheetViews>
  <sheetFormatPr defaultColWidth="9" defaultRowHeight="14.4" x14ac:dyDescent="0.3"/>
  <cols>
    <col min="1" max="1" width="9" style="11"/>
    <col min="2" max="2" width="28" style="11" customWidth="1"/>
    <col min="3" max="3" width="11.33203125" style="82" bestFit="1" customWidth="1"/>
    <col min="4" max="4" width="10.6640625" style="11" customWidth="1"/>
    <col min="5" max="6" width="11.109375" style="11" bestFit="1" customWidth="1"/>
    <col min="7" max="7" width="11.6640625" style="11" customWidth="1"/>
    <col min="8" max="8" width="15.88671875" style="42" bestFit="1" customWidth="1"/>
    <col min="9" max="9" width="16.6640625" style="42" bestFit="1" customWidth="1"/>
    <col min="10" max="10" width="14" style="11" bestFit="1" customWidth="1"/>
    <col min="11" max="11" width="10" style="11" bestFit="1" customWidth="1"/>
    <col min="12" max="12" width="10.44140625" style="11" customWidth="1"/>
    <col min="13" max="13" width="9.88671875" style="11" customWidth="1"/>
    <col min="14" max="14" width="10.44140625" style="11" customWidth="1"/>
    <col min="15" max="15" width="14.88671875" style="11" customWidth="1"/>
    <col min="16" max="16" width="14.44140625" style="11" bestFit="1" customWidth="1"/>
    <col min="17" max="17" width="8.6640625" style="11" customWidth="1"/>
    <col min="18" max="18" width="20.6640625" style="11" customWidth="1"/>
    <col min="19" max="19" width="12.6640625" style="11" bestFit="1" customWidth="1"/>
    <col min="20" max="20" width="14.5546875" style="11" bestFit="1" customWidth="1"/>
    <col min="21" max="22" width="14.5546875" style="11" customWidth="1"/>
    <col min="23" max="23" width="14" style="11" customWidth="1"/>
    <col min="24" max="24" width="76.5546875" style="11" customWidth="1"/>
    <col min="25" max="16384" width="9" style="11"/>
  </cols>
  <sheetData>
    <row r="1" spans="1:24" s="93" customFormat="1" ht="24.9" customHeight="1" x14ac:dyDescent="0.3">
      <c r="A1" s="91" t="s">
        <v>45</v>
      </c>
      <c r="B1" s="92" t="s">
        <v>13</v>
      </c>
    </row>
    <row r="2" spans="1:24" s="93" customFormat="1" ht="24.9" customHeight="1" x14ac:dyDescent="0.3">
      <c r="A2" s="91" t="s">
        <v>46</v>
      </c>
      <c r="B2" s="93" t="s">
        <v>47</v>
      </c>
    </row>
    <row r="3" spans="1:24" s="93" customFormat="1" ht="30.6" customHeight="1" x14ac:dyDescent="0.3">
      <c r="A3" s="91" t="s">
        <v>48</v>
      </c>
      <c r="B3" s="91" t="s">
        <v>49</v>
      </c>
    </row>
    <row r="4" spans="1:24" s="93" customFormat="1" ht="24.9" customHeight="1" thickBot="1" x14ac:dyDescent="0.35">
      <c r="A4" s="91" t="s">
        <v>50</v>
      </c>
      <c r="B4" s="91" t="s">
        <v>49</v>
      </c>
    </row>
    <row r="5" spans="1:24" s="54" customFormat="1" ht="43.95" customHeight="1" thickBot="1" x14ac:dyDescent="0.35">
      <c r="A5" s="94" t="s">
        <v>51</v>
      </c>
      <c r="B5" s="95" t="s">
        <v>52</v>
      </c>
      <c r="C5" s="96" t="s">
        <v>53</v>
      </c>
      <c r="D5" s="97" t="s">
        <v>54</v>
      </c>
      <c r="E5" s="95" t="s">
        <v>55</v>
      </c>
      <c r="F5" s="95" t="s">
        <v>56</v>
      </c>
      <c r="G5" s="97" t="s">
        <v>57</v>
      </c>
      <c r="H5" s="98" t="s">
        <v>58</v>
      </c>
      <c r="I5" s="99" t="s">
        <v>0</v>
      </c>
      <c r="J5" s="95" t="s">
        <v>59</v>
      </c>
      <c r="K5" s="95" t="s">
        <v>60</v>
      </c>
      <c r="L5" s="95" t="s">
        <v>61</v>
      </c>
      <c r="M5" s="95" t="s">
        <v>62</v>
      </c>
      <c r="N5" s="95" t="s">
        <v>63</v>
      </c>
      <c r="O5" s="9" t="s">
        <v>8</v>
      </c>
      <c r="P5" s="95" t="s">
        <v>64</v>
      </c>
      <c r="Q5" s="3"/>
      <c r="R5" s="2" t="s">
        <v>1</v>
      </c>
      <c r="S5" s="95" t="s">
        <v>65</v>
      </c>
      <c r="T5" s="95" t="s">
        <v>66</v>
      </c>
      <c r="U5" s="1" t="s">
        <v>3</v>
      </c>
      <c r="V5" s="2" t="s">
        <v>4</v>
      </c>
      <c r="W5" s="95" t="s">
        <v>67</v>
      </c>
      <c r="X5" s="9" t="s">
        <v>2</v>
      </c>
    </row>
    <row r="6" spans="1:24" x14ac:dyDescent="0.3">
      <c r="B6" s="12"/>
      <c r="C6" s="83"/>
      <c r="D6" s="13"/>
      <c r="E6" s="46"/>
      <c r="F6" s="45"/>
      <c r="G6" s="44"/>
      <c r="H6" s="16"/>
      <c r="I6" s="25"/>
      <c r="J6" s="17">
        <v>0.01</v>
      </c>
      <c r="K6" s="18">
        <v>0.05</v>
      </c>
      <c r="L6" s="18">
        <v>0.1</v>
      </c>
      <c r="M6" s="18">
        <v>0.1</v>
      </c>
      <c r="N6" s="19"/>
      <c r="O6" s="19"/>
      <c r="P6" s="19"/>
      <c r="Q6" s="3"/>
      <c r="R6" s="20"/>
      <c r="S6" s="15"/>
      <c r="T6" s="21">
        <v>0.01</v>
      </c>
      <c r="U6" s="22">
        <v>0.05</v>
      </c>
      <c r="V6" s="16"/>
      <c r="W6" s="23"/>
      <c r="X6" s="19"/>
    </row>
    <row r="7" spans="1:24" s="67" customFormat="1" ht="30" customHeight="1" x14ac:dyDescent="0.3">
      <c r="B7" s="68"/>
      <c r="C7" s="84"/>
      <c r="D7" s="69"/>
      <c r="E7" s="70"/>
      <c r="F7" s="70"/>
      <c r="G7" s="71"/>
      <c r="H7" s="72"/>
      <c r="I7" s="69"/>
      <c r="J7" s="73"/>
      <c r="K7" s="74"/>
      <c r="L7" s="74"/>
      <c r="M7" s="74"/>
      <c r="N7" s="75"/>
      <c r="O7" s="75"/>
      <c r="P7" s="75"/>
      <c r="Q7" s="81">
        <f>A8</f>
        <v>53526</v>
      </c>
      <c r="R7" s="76"/>
      <c r="S7" s="77"/>
      <c r="T7" s="78"/>
      <c r="U7" s="79"/>
      <c r="V7" s="72"/>
      <c r="W7" s="80"/>
      <c r="X7" s="75"/>
    </row>
    <row r="8" spans="1:24" ht="36.6" customHeight="1" x14ac:dyDescent="0.3">
      <c r="A8" s="11">
        <v>53526</v>
      </c>
      <c r="B8" s="5" t="s">
        <v>44</v>
      </c>
      <c r="C8" s="85">
        <v>44893</v>
      </c>
      <c r="D8" s="48">
        <v>28</v>
      </c>
      <c r="E8" s="49">
        <v>257436</v>
      </c>
      <c r="F8" s="50">
        <v>0</v>
      </c>
      <c r="G8" s="50">
        <f>E8-F8</f>
        <v>257436</v>
      </c>
      <c r="H8" s="51">
        <f>ROUND(G8*18%,)</f>
        <v>46338</v>
      </c>
      <c r="I8" s="52">
        <f>ROUND(G8+H8,)</f>
        <v>303774</v>
      </c>
      <c r="J8" s="52">
        <f>ROUND(G8*J6,)</f>
        <v>2574</v>
      </c>
      <c r="K8" s="53">
        <f>ROUND(G8*5%,)</f>
        <v>12872</v>
      </c>
      <c r="L8" s="53">
        <f>ROUND(G8*10%,)</f>
        <v>25744</v>
      </c>
      <c r="M8" s="53">
        <f>ROUND(G8*10%,)</f>
        <v>25744</v>
      </c>
      <c r="N8" s="53">
        <f>H8</f>
        <v>46338</v>
      </c>
      <c r="O8" s="53">
        <v>41406</v>
      </c>
      <c r="P8" s="53">
        <f>I8-SUM(J8:O8)</f>
        <v>149096</v>
      </c>
      <c r="Q8" s="3"/>
      <c r="R8" s="26" t="s">
        <v>10</v>
      </c>
      <c r="S8" s="15">
        <v>149096</v>
      </c>
      <c r="T8" s="15">
        <v>0</v>
      </c>
      <c r="U8" s="16">
        <v>0</v>
      </c>
      <c r="V8" s="16">
        <v>0</v>
      </c>
      <c r="W8" s="23">
        <f>S8-T8-U8</f>
        <v>149096</v>
      </c>
      <c r="X8" s="27" t="s">
        <v>9</v>
      </c>
    </row>
    <row r="9" spans="1:24" ht="36.6" customHeight="1" x14ac:dyDescent="0.3">
      <c r="A9" s="11">
        <v>53526</v>
      </c>
      <c r="B9" s="5" t="s">
        <v>44</v>
      </c>
      <c r="C9" s="85">
        <v>44956</v>
      </c>
      <c r="D9" s="7">
        <v>60</v>
      </c>
      <c r="E9" s="24">
        <v>247515</v>
      </c>
      <c r="F9" s="45">
        <v>0</v>
      </c>
      <c r="G9" s="45">
        <f>E9-F9</f>
        <v>247515</v>
      </c>
      <c r="H9" s="51">
        <f>ROUND(G9*18%,)</f>
        <v>44553</v>
      </c>
      <c r="I9" s="52">
        <f>ROUND(G9+H9,)</f>
        <v>292068</v>
      </c>
      <c r="J9" s="52">
        <f>ROUND(G9*J6,)</f>
        <v>2475</v>
      </c>
      <c r="K9" s="53">
        <f>ROUND(G9*5%,)</f>
        <v>12376</v>
      </c>
      <c r="L9" s="53">
        <f>ROUND(G9*10%,)</f>
        <v>24752</v>
      </c>
      <c r="M9" s="53">
        <f>ROUND(G9*10%,)</f>
        <v>24752</v>
      </c>
      <c r="N9" s="53">
        <f>H9</f>
        <v>44553</v>
      </c>
      <c r="O9" s="53">
        <v>36259</v>
      </c>
      <c r="P9" s="53">
        <f>I9-SUM(J9:O9)</f>
        <v>146901</v>
      </c>
      <c r="Q9" s="3"/>
      <c r="R9" s="26" t="s">
        <v>12</v>
      </c>
      <c r="S9" s="15">
        <v>40000</v>
      </c>
      <c r="T9" s="15">
        <f>S9*$T$6</f>
        <v>400</v>
      </c>
      <c r="U9" s="16">
        <v>0</v>
      </c>
      <c r="V9" s="16">
        <v>0</v>
      </c>
      <c r="W9" s="23">
        <f>S9-T9-U9-V9</f>
        <v>39600</v>
      </c>
      <c r="X9" s="27" t="s">
        <v>11</v>
      </c>
    </row>
    <row r="10" spans="1:24" x14ac:dyDescent="0.3">
      <c r="A10" s="11">
        <v>53526</v>
      </c>
      <c r="B10" s="5" t="s">
        <v>22</v>
      </c>
      <c r="C10" s="86">
        <v>44990</v>
      </c>
      <c r="D10" s="7">
        <v>28</v>
      </c>
      <c r="E10" s="24">
        <v>46338</v>
      </c>
      <c r="F10" s="45">
        <v>0</v>
      </c>
      <c r="G10" s="45">
        <f>E10-F10</f>
        <v>46338</v>
      </c>
      <c r="H10" s="16">
        <v>0</v>
      </c>
      <c r="I10" s="25">
        <f>G10+H10</f>
        <v>46338</v>
      </c>
      <c r="J10" s="25">
        <v>0</v>
      </c>
      <c r="K10" s="33"/>
      <c r="L10" s="33"/>
      <c r="M10" s="33"/>
      <c r="N10" s="33"/>
      <c r="O10" s="19"/>
      <c r="P10" s="19">
        <f>I10-SUM(J10:N10)</f>
        <v>46338</v>
      </c>
      <c r="Q10" s="3"/>
      <c r="R10" s="26" t="s">
        <v>15</v>
      </c>
      <c r="S10" s="15">
        <v>107301</v>
      </c>
      <c r="T10" s="15">
        <v>0</v>
      </c>
      <c r="U10" s="16">
        <v>0</v>
      </c>
      <c r="V10" s="16">
        <v>0</v>
      </c>
      <c r="W10" s="23">
        <f t="shared" ref="W10" si="0">S10-T10</f>
        <v>107301</v>
      </c>
      <c r="X10" s="27" t="s">
        <v>14</v>
      </c>
    </row>
    <row r="11" spans="1:24" x14ac:dyDescent="0.3">
      <c r="A11" s="11">
        <v>53526</v>
      </c>
      <c r="B11" s="5" t="s">
        <v>22</v>
      </c>
      <c r="C11" s="86">
        <v>45059</v>
      </c>
      <c r="D11" s="7">
        <v>60</v>
      </c>
      <c r="E11" s="14">
        <v>44553</v>
      </c>
      <c r="F11" s="31">
        <v>0</v>
      </c>
      <c r="G11" s="31">
        <f>E11-F11</f>
        <v>44553</v>
      </c>
      <c r="H11" s="32">
        <v>0</v>
      </c>
      <c r="I11" s="25">
        <f>G11+H11</f>
        <v>44553</v>
      </c>
      <c r="J11" s="25">
        <v>0</v>
      </c>
      <c r="K11" s="19">
        <v>0</v>
      </c>
      <c r="L11" s="19"/>
      <c r="M11" s="19"/>
      <c r="N11" s="19">
        <v>0</v>
      </c>
      <c r="O11" s="19"/>
      <c r="P11" s="19">
        <f>I11-SUM(J11:N11)</f>
        <v>44553</v>
      </c>
      <c r="Q11" s="8"/>
      <c r="R11" s="26" t="s">
        <v>17</v>
      </c>
      <c r="S11" s="15">
        <v>50000</v>
      </c>
      <c r="T11" s="15">
        <f>S11*$T$6</f>
        <v>500</v>
      </c>
      <c r="U11" s="16">
        <v>0</v>
      </c>
      <c r="V11" s="16">
        <v>0</v>
      </c>
      <c r="W11" s="23">
        <f t="shared" ref="W11:W18" si="1">S11-T11-U11-V11</f>
        <v>49500</v>
      </c>
      <c r="X11" s="27" t="s">
        <v>16</v>
      </c>
    </row>
    <row r="12" spans="1:24" ht="26.4" x14ac:dyDescent="0.3">
      <c r="A12" s="11">
        <v>53526</v>
      </c>
      <c r="B12" s="5" t="s">
        <v>44</v>
      </c>
      <c r="C12" s="86">
        <v>45068</v>
      </c>
      <c r="D12" s="7">
        <v>12</v>
      </c>
      <c r="E12" s="30">
        <v>682668.5</v>
      </c>
      <c r="F12" s="31">
        <f>(486801.75+36028)</f>
        <v>522829.75</v>
      </c>
      <c r="G12" s="31">
        <f>E12-F12</f>
        <v>159838.75</v>
      </c>
      <c r="H12" s="51">
        <f>ROUND(G12*18%,)</f>
        <v>28771</v>
      </c>
      <c r="I12" s="52">
        <f>ROUND(G12+H12,)</f>
        <v>188610</v>
      </c>
      <c r="J12" s="52">
        <f>ROUND(G12*J6,)</f>
        <v>1598</v>
      </c>
      <c r="K12" s="53">
        <f>ROUND(G12*5%,)</f>
        <v>7992</v>
      </c>
      <c r="L12" s="53">
        <f>ROUND(G12*10%,)</f>
        <v>15984</v>
      </c>
      <c r="M12" s="53">
        <f>ROUND(G12*10%,)</f>
        <v>15984</v>
      </c>
      <c r="N12" s="53">
        <f>H12</f>
        <v>28771</v>
      </c>
      <c r="O12" s="53">
        <v>11291</v>
      </c>
      <c r="P12" s="53">
        <f>I12-SUM(J12:O12)</f>
        <v>106990</v>
      </c>
      <c r="Q12" s="8"/>
      <c r="R12" s="26" t="s">
        <v>19</v>
      </c>
      <c r="S12" s="31">
        <v>50000</v>
      </c>
      <c r="T12" s="15">
        <f>S12*$T$6</f>
        <v>500</v>
      </c>
      <c r="U12" s="16">
        <v>0</v>
      </c>
      <c r="V12" s="16">
        <v>0</v>
      </c>
      <c r="W12" s="23">
        <f t="shared" si="1"/>
        <v>49500</v>
      </c>
      <c r="X12" s="34" t="s">
        <v>18</v>
      </c>
    </row>
    <row r="13" spans="1:24" x14ac:dyDescent="0.3">
      <c r="A13" s="11">
        <v>53526</v>
      </c>
      <c r="B13" s="5" t="s">
        <v>22</v>
      </c>
      <c r="C13" s="86">
        <v>45154</v>
      </c>
      <c r="D13" s="7">
        <v>60</v>
      </c>
      <c r="E13" s="14">
        <v>44553</v>
      </c>
      <c r="F13" s="31">
        <v>0</v>
      </c>
      <c r="G13" s="31">
        <v>28771</v>
      </c>
      <c r="H13" s="32">
        <v>0</v>
      </c>
      <c r="I13" s="25">
        <f>G13+H13</f>
        <v>28771</v>
      </c>
      <c r="J13" s="25">
        <v>0</v>
      </c>
      <c r="K13" s="19">
        <v>0</v>
      </c>
      <c r="L13" s="19"/>
      <c r="M13" s="19"/>
      <c r="N13" s="19">
        <v>0</v>
      </c>
      <c r="O13" s="19"/>
      <c r="P13" s="19">
        <f>I13-SUM(J13:N13)</f>
        <v>28771</v>
      </c>
      <c r="Q13" s="8"/>
      <c r="R13" s="57" t="s">
        <v>21</v>
      </c>
      <c r="S13" s="58">
        <v>46338</v>
      </c>
      <c r="T13" s="59">
        <v>0</v>
      </c>
      <c r="U13" s="60">
        <v>0</v>
      </c>
      <c r="V13" s="60">
        <v>0</v>
      </c>
      <c r="W13" s="23">
        <f t="shared" si="1"/>
        <v>46338</v>
      </c>
      <c r="X13" s="34" t="s">
        <v>20</v>
      </c>
    </row>
    <row r="14" spans="1:24" ht="26.4" x14ac:dyDescent="0.3">
      <c r="A14" s="11">
        <v>53526</v>
      </c>
      <c r="B14" s="5" t="s">
        <v>44</v>
      </c>
      <c r="C14" s="87">
        <v>45129</v>
      </c>
      <c r="D14" s="28">
        <v>21</v>
      </c>
      <c r="E14" s="31">
        <v>273437</v>
      </c>
      <c r="F14" s="31"/>
      <c r="G14" s="31">
        <v>273437</v>
      </c>
      <c r="H14" s="51">
        <f>ROUND(G14*18%,)</f>
        <v>49219</v>
      </c>
      <c r="I14" s="52">
        <f>ROUND(G14+H14,)</f>
        <v>322656</v>
      </c>
      <c r="J14" s="52">
        <f>ROUND(G14*1%,)</f>
        <v>2734</v>
      </c>
      <c r="K14" s="53">
        <f>ROUND(G14*5%,)</f>
        <v>13672</v>
      </c>
      <c r="L14" s="53">
        <f>ROUND(G14*10%,)</f>
        <v>27344</v>
      </c>
      <c r="M14" s="53">
        <f>ROUND(G14*10%,)</f>
        <v>27344</v>
      </c>
      <c r="N14" s="53">
        <f>H14</f>
        <v>49219</v>
      </c>
      <c r="O14" s="53">
        <f>7760+7187+36730+44000</f>
        <v>95677</v>
      </c>
      <c r="P14" s="53">
        <f>I14-SUM(J14:O14)</f>
        <v>106666</v>
      </c>
      <c r="Q14" s="8"/>
      <c r="R14" s="57" t="s">
        <v>24</v>
      </c>
      <c r="S14" s="58">
        <v>50000</v>
      </c>
      <c r="T14" s="15">
        <f>S14*$T$6</f>
        <v>500</v>
      </c>
      <c r="U14" s="16">
        <v>0</v>
      </c>
      <c r="V14" s="16">
        <v>0</v>
      </c>
      <c r="W14" s="23">
        <f t="shared" si="1"/>
        <v>49500</v>
      </c>
      <c r="X14" s="34" t="s">
        <v>23</v>
      </c>
    </row>
    <row r="15" spans="1:24" x14ac:dyDescent="0.3">
      <c r="A15" s="11">
        <v>53526</v>
      </c>
      <c r="B15" s="28"/>
      <c r="C15" s="87"/>
      <c r="D15" s="28"/>
      <c r="E15" s="31"/>
      <c r="F15" s="31"/>
      <c r="G15" s="31"/>
      <c r="H15" s="55"/>
      <c r="I15" s="29"/>
      <c r="J15" s="29"/>
      <c r="K15" s="56"/>
      <c r="L15" s="56"/>
      <c r="M15" s="56"/>
      <c r="N15" s="56"/>
      <c r="O15" s="56"/>
      <c r="P15" s="56"/>
      <c r="Q15" s="8"/>
      <c r="R15" s="57" t="s">
        <v>26</v>
      </c>
      <c r="S15" s="58">
        <v>44553</v>
      </c>
      <c r="T15" s="31">
        <v>0</v>
      </c>
      <c r="U15" s="31">
        <v>0</v>
      </c>
      <c r="V15" s="31">
        <v>0</v>
      </c>
      <c r="W15" s="31">
        <f t="shared" si="1"/>
        <v>44553</v>
      </c>
      <c r="X15" s="34" t="s">
        <v>25</v>
      </c>
    </row>
    <row r="16" spans="1:24" x14ac:dyDescent="0.3">
      <c r="A16" s="11">
        <v>53526</v>
      </c>
      <c r="B16" s="28"/>
      <c r="C16" s="88"/>
      <c r="D16" s="31"/>
      <c r="E16" s="31"/>
      <c r="F16" s="58"/>
      <c r="G16" s="30"/>
      <c r="H16" s="55"/>
      <c r="I16" s="29"/>
      <c r="J16" s="29"/>
      <c r="K16" s="56"/>
      <c r="L16" s="56"/>
      <c r="M16" s="56"/>
      <c r="N16" s="56"/>
      <c r="O16" s="56"/>
      <c r="P16" s="56"/>
      <c r="Q16" s="8"/>
      <c r="R16" s="57" t="s">
        <v>39</v>
      </c>
      <c r="S16" s="58">
        <v>50000</v>
      </c>
      <c r="T16" s="31">
        <v>500</v>
      </c>
      <c r="U16" s="31"/>
      <c r="V16" s="31"/>
      <c r="W16" s="31">
        <f t="shared" si="1"/>
        <v>49500</v>
      </c>
      <c r="X16" s="34" t="s">
        <v>38</v>
      </c>
    </row>
    <row r="17" spans="1:24" x14ac:dyDescent="0.3">
      <c r="A17" s="11">
        <v>53526</v>
      </c>
      <c r="B17" s="28"/>
      <c r="C17" s="88"/>
      <c r="D17" s="31"/>
      <c r="E17" s="31"/>
      <c r="F17" s="58"/>
      <c r="G17" s="30"/>
      <c r="H17" s="55"/>
      <c r="I17" s="29"/>
      <c r="J17" s="29"/>
      <c r="K17" s="56"/>
      <c r="L17" s="56"/>
      <c r="M17" s="56"/>
      <c r="N17" s="56"/>
      <c r="O17" s="56"/>
      <c r="P17" s="56"/>
      <c r="Q17" s="8"/>
      <c r="R17" s="57" t="s">
        <v>41</v>
      </c>
      <c r="S17" s="58">
        <v>150000</v>
      </c>
      <c r="T17" s="15">
        <f>S17*$T$6</f>
        <v>1500</v>
      </c>
      <c r="U17" s="31"/>
      <c r="V17" s="31"/>
      <c r="W17" s="31">
        <f t="shared" si="1"/>
        <v>148500</v>
      </c>
      <c r="X17" s="34" t="s">
        <v>40</v>
      </c>
    </row>
    <row r="18" spans="1:24" x14ac:dyDescent="0.3">
      <c r="A18" s="11">
        <v>53526</v>
      </c>
      <c r="B18" s="28"/>
      <c r="C18" s="88"/>
      <c r="D18" s="31"/>
      <c r="E18" s="31"/>
      <c r="F18" s="58"/>
      <c r="G18" s="30"/>
      <c r="H18" s="55"/>
      <c r="I18" s="29"/>
      <c r="J18" s="29"/>
      <c r="K18" s="56"/>
      <c r="L18" s="56"/>
      <c r="M18" s="56"/>
      <c r="N18" s="56"/>
      <c r="O18" s="56"/>
      <c r="P18" s="56"/>
      <c r="Q18" s="8"/>
      <c r="R18" s="57" t="s">
        <v>43</v>
      </c>
      <c r="S18" s="58">
        <v>28771</v>
      </c>
      <c r="T18" s="31"/>
      <c r="U18" s="31"/>
      <c r="V18" s="31"/>
      <c r="W18" s="31">
        <f t="shared" si="1"/>
        <v>28771</v>
      </c>
      <c r="X18" s="34" t="s">
        <v>42</v>
      </c>
    </row>
    <row r="19" spans="1:24" x14ac:dyDescent="0.3">
      <c r="A19" s="11">
        <v>53526</v>
      </c>
      <c r="B19" s="28"/>
      <c r="C19" s="88"/>
      <c r="D19" s="31"/>
      <c r="E19" s="31"/>
      <c r="F19" s="58"/>
      <c r="G19" s="30"/>
      <c r="H19" s="55"/>
      <c r="I19" s="29"/>
      <c r="J19" s="29"/>
      <c r="K19" s="56"/>
      <c r="L19" s="56"/>
      <c r="M19" s="56"/>
      <c r="N19" s="56"/>
      <c r="O19" s="56"/>
      <c r="P19" s="56"/>
      <c r="Q19" s="8"/>
      <c r="R19" s="57"/>
      <c r="S19" s="58"/>
      <c r="T19" s="31"/>
      <c r="U19" s="31"/>
      <c r="V19" s="31"/>
      <c r="W19" s="31"/>
      <c r="X19" s="34"/>
    </row>
    <row r="20" spans="1:24" x14ac:dyDescent="0.3">
      <c r="A20" s="11">
        <v>53526</v>
      </c>
      <c r="B20" s="28"/>
      <c r="C20" s="88"/>
      <c r="D20" s="31"/>
      <c r="E20" s="31"/>
      <c r="F20" s="58"/>
      <c r="G20" s="30"/>
      <c r="H20" s="55"/>
      <c r="I20" s="29"/>
      <c r="J20" s="29"/>
      <c r="K20" s="56"/>
      <c r="L20" s="56"/>
      <c r="M20" s="56"/>
      <c r="N20" s="56"/>
      <c r="O20" s="56"/>
      <c r="P20" s="56"/>
      <c r="Q20" s="8"/>
      <c r="R20" s="57"/>
      <c r="S20" s="58"/>
      <c r="T20" s="31"/>
      <c r="U20" s="31"/>
      <c r="V20" s="31"/>
      <c r="W20" s="31"/>
      <c r="X20" s="34"/>
    </row>
    <row r="21" spans="1:24" x14ac:dyDescent="0.3">
      <c r="A21" s="11">
        <v>53526</v>
      </c>
      <c r="B21" s="28"/>
      <c r="C21" s="88"/>
      <c r="D21" s="31"/>
      <c r="E21" s="31"/>
      <c r="F21" s="58"/>
      <c r="G21" s="30"/>
      <c r="H21" s="55"/>
      <c r="I21" s="29"/>
      <c r="J21" s="29"/>
      <c r="K21" s="56"/>
      <c r="L21" s="56"/>
      <c r="M21" s="56"/>
      <c r="N21" s="56"/>
      <c r="O21" s="56"/>
      <c r="P21" s="56"/>
      <c r="Q21" s="8"/>
      <c r="R21" s="57"/>
      <c r="S21" s="58"/>
      <c r="T21" s="31"/>
      <c r="U21" s="31"/>
      <c r="V21" s="31"/>
      <c r="W21" s="31"/>
      <c r="X21" s="34"/>
    </row>
    <row r="22" spans="1:24" x14ac:dyDescent="0.3">
      <c r="A22" s="11">
        <v>53526</v>
      </c>
      <c r="B22" s="28"/>
      <c r="C22" s="88"/>
      <c r="D22" s="31"/>
      <c r="E22" s="31"/>
      <c r="F22" s="58"/>
      <c r="G22" s="30"/>
      <c r="H22" s="55"/>
      <c r="I22" s="29"/>
      <c r="J22" s="29"/>
      <c r="K22" s="56"/>
      <c r="L22" s="56"/>
      <c r="M22" s="56"/>
      <c r="N22" s="56"/>
      <c r="O22" s="56"/>
      <c r="P22" s="56"/>
      <c r="Q22" s="8"/>
      <c r="R22" s="57"/>
      <c r="S22" s="58"/>
      <c r="T22" s="31"/>
      <c r="U22" s="31"/>
      <c r="V22" s="31"/>
      <c r="W22" s="31"/>
      <c r="X22" s="34"/>
    </row>
    <row r="23" spans="1:24" x14ac:dyDescent="0.3">
      <c r="A23" s="11">
        <v>53526</v>
      </c>
      <c r="B23" s="28"/>
      <c r="C23" s="88"/>
      <c r="D23" s="31"/>
      <c r="E23" s="31"/>
      <c r="F23" s="58"/>
      <c r="G23" s="30"/>
      <c r="H23" s="55"/>
      <c r="I23" s="29"/>
      <c r="J23" s="29"/>
      <c r="K23" s="56"/>
      <c r="L23" s="56"/>
      <c r="M23" s="56"/>
      <c r="N23" s="56"/>
      <c r="O23" s="56"/>
      <c r="P23" s="56"/>
      <c r="Q23" s="8"/>
      <c r="R23" s="57"/>
      <c r="S23" s="58"/>
      <c r="T23" s="31"/>
      <c r="U23" s="31"/>
      <c r="V23" s="31"/>
      <c r="W23" s="31"/>
      <c r="X23" s="34"/>
    </row>
    <row r="24" spans="1:24" ht="15" thickBot="1" x14ac:dyDescent="0.35">
      <c r="B24" s="4"/>
      <c r="C24" s="89"/>
      <c r="D24" s="6"/>
      <c r="E24" s="35"/>
      <c r="F24" s="61"/>
      <c r="G24" s="35"/>
      <c r="H24" s="37"/>
      <c r="I24" s="38"/>
      <c r="J24" s="38"/>
      <c r="K24" s="39">
        <f>K8+K9+M8+M9</f>
        <v>75744</v>
      </c>
      <c r="L24" s="39"/>
      <c r="M24" s="39">
        <f>SUM(M8:M12)</f>
        <v>66480</v>
      </c>
      <c r="N24" s="39"/>
      <c r="O24" s="39"/>
      <c r="P24" s="39"/>
      <c r="Q24" s="8"/>
      <c r="R24" s="40"/>
      <c r="S24" s="36"/>
      <c r="T24" s="36"/>
      <c r="U24" s="36"/>
      <c r="V24" s="36"/>
      <c r="W24" s="41"/>
      <c r="X24" s="39"/>
    </row>
    <row r="25" spans="1:24" x14ac:dyDescent="0.3">
      <c r="A25" s="15"/>
      <c r="B25" s="15"/>
      <c r="C25" s="90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6"/>
      <c r="X25" s="15"/>
    </row>
    <row r="26" spans="1:24" x14ac:dyDescent="0.3">
      <c r="A26" s="15"/>
      <c r="B26" s="15"/>
      <c r="C26" s="90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6"/>
      <c r="X26" s="31"/>
    </row>
    <row r="27" spans="1:24" x14ac:dyDescent="0.3">
      <c r="A27" s="15"/>
      <c r="B27" s="15"/>
      <c r="C27" s="90"/>
      <c r="D27" s="15"/>
      <c r="E27" s="15"/>
      <c r="F27" s="15"/>
      <c r="G27" s="15"/>
      <c r="H27" s="15"/>
      <c r="I27" s="15"/>
      <c r="J27" s="15"/>
      <c r="K27" s="15"/>
      <c r="L27" s="15"/>
      <c r="M27" s="47" t="s">
        <v>5</v>
      </c>
      <c r="N27" s="15"/>
      <c r="O27" s="15"/>
      <c r="P27" s="47">
        <f>SUM(P8:P24)</f>
        <v>629315</v>
      </c>
      <c r="Q27" s="15"/>
      <c r="R27" s="15"/>
      <c r="S27" s="15"/>
      <c r="T27" s="15"/>
      <c r="U27" s="47" t="s">
        <v>6</v>
      </c>
      <c r="V27" s="15"/>
      <c r="W27" s="43">
        <f>SUM(W6:W24)</f>
        <v>762159</v>
      </c>
      <c r="X27" s="31"/>
    </row>
    <row r="28" spans="1:24" x14ac:dyDescent="0.3">
      <c r="A28" s="15"/>
      <c r="B28" s="15"/>
      <c r="C28" s="90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43"/>
      <c r="X28" s="31"/>
    </row>
    <row r="29" spans="1:24" x14ac:dyDescent="0.3">
      <c r="A29" s="15"/>
      <c r="B29" s="15"/>
      <c r="C29" s="90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47" t="s">
        <v>7</v>
      </c>
      <c r="V29" s="15"/>
      <c r="W29" s="43">
        <f>P27-W27</f>
        <v>-132844</v>
      </c>
      <c r="X29" s="31"/>
    </row>
    <row r="30" spans="1:24" x14ac:dyDescent="0.3">
      <c r="A30" s="15"/>
      <c r="B30" s="15"/>
      <c r="C30" s="90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6"/>
      <c r="X30" s="31"/>
    </row>
    <row r="34" spans="4:9" x14ac:dyDescent="0.3">
      <c r="D34" s="62" t="s">
        <v>27</v>
      </c>
      <c r="E34" s="62" t="s">
        <v>28</v>
      </c>
      <c r="F34" s="62" t="s">
        <v>29</v>
      </c>
      <c r="G34" s="62" t="s">
        <v>30</v>
      </c>
      <c r="H34" s="63" t="s">
        <v>31</v>
      </c>
      <c r="I34" s="63" t="s">
        <v>32</v>
      </c>
    </row>
    <row r="35" spans="4:9" x14ac:dyDescent="0.3">
      <c r="D35" s="62" t="s">
        <v>33</v>
      </c>
      <c r="E35" s="62">
        <v>108.73</v>
      </c>
      <c r="F35" s="62">
        <v>410.01</v>
      </c>
      <c r="G35" s="62">
        <f>F35-E35</f>
        <v>301.27999999999997</v>
      </c>
      <c r="H35" s="62">
        <v>50</v>
      </c>
      <c r="I35" s="62">
        <f>H35*G35</f>
        <v>15063.999999999998</v>
      </c>
    </row>
    <row r="36" spans="4:9" x14ac:dyDescent="0.3">
      <c r="D36" s="62" t="s">
        <v>34</v>
      </c>
      <c r="E36" s="62">
        <v>108.73</v>
      </c>
      <c r="F36" s="62">
        <v>530.97</v>
      </c>
      <c r="G36" s="62">
        <f>F36-E36</f>
        <v>422.24</v>
      </c>
      <c r="H36" s="62">
        <v>175</v>
      </c>
      <c r="I36" s="62">
        <f>H36*G36</f>
        <v>73892</v>
      </c>
    </row>
    <row r="37" spans="4:9" x14ac:dyDescent="0.3">
      <c r="D37" s="62"/>
      <c r="E37" s="62"/>
      <c r="F37" s="62"/>
      <c r="G37" s="62"/>
      <c r="H37" s="65" t="s">
        <v>35</v>
      </c>
      <c r="I37" s="65">
        <f>SUM(I35:I36)</f>
        <v>88956</v>
      </c>
    </row>
    <row r="38" spans="4:9" x14ac:dyDescent="0.3">
      <c r="H38" s="10" t="s">
        <v>36</v>
      </c>
      <c r="I38" s="66">
        <f>O8+O9</f>
        <v>77665</v>
      </c>
    </row>
    <row r="39" spans="4:9" x14ac:dyDescent="0.3">
      <c r="H39" s="10" t="s">
        <v>37</v>
      </c>
      <c r="I39" s="66">
        <f>I37-I38</f>
        <v>11291</v>
      </c>
    </row>
    <row r="40" spans="4:9" x14ac:dyDescent="0.3">
      <c r="H40" s="64"/>
      <c r="I40" s="64"/>
    </row>
    <row r="41" spans="4:9" x14ac:dyDescent="0.3">
      <c r="H41" s="11"/>
      <c r="I41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2022-06-28T06:22:04Z</cp:lastPrinted>
  <dcterms:created xsi:type="dcterms:W3CDTF">2022-06-10T14:11:52Z</dcterms:created>
  <dcterms:modified xsi:type="dcterms:W3CDTF">2025-05-29T10:57:05Z</dcterms:modified>
</cp:coreProperties>
</file>