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3D7D8076-08DD-4F7B-9397-FE9D1CA8629E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W12" i="1"/>
  <c r="G12" i="1"/>
  <c r="M12" i="1" s="1"/>
  <c r="H12" i="1" l="1"/>
  <c r="N12" i="1" s="1"/>
  <c r="J12" i="1"/>
  <c r="K12" i="1"/>
  <c r="L12" i="1"/>
  <c r="G11" i="1"/>
  <c r="I12" i="1" l="1"/>
  <c r="P12" i="1" s="1"/>
  <c r="I11" i="1"/>
  <c r="P11" i="1" s="1"/>
  <c r="G10" i="1"/>
  <c r="M10" i="1" l="1"/>
  <c r="J10" i="1"/>
  <c r="L10" i="1"/>
  <c r="K10" i="1"/>
  <c r="H10" i="1"/>
  <c r="N10" i="1" s="1"/>
  <c r="I10" i="1" l="1"/>
  <c r="P10" i="1" s="1"/>
  <c r="W11" i="1"/>
  <c r="K40" i="1"/>
  <c r="G8" i="1" l="1"/>
  <c r="I31" i="1"/>
  <c r="K31" i="1" s="1"/>
  <c r="I30" i="1"/>
  <c r="K30" i="1" s="1"/>
  <c r="I32" i="1"/>
  <c r="K32" i="1" s="1"/>
  <c r="H40" i="1"/>
  <c r="I34" i="1"/>
  <c r="K34" i="1" s="1"/>
  <c r="K35" i="1"/>
  <c r="K36" i="1"/>
  <c r="K37" i="1"/>
  <c r="K38" i="1"/>
  <c r="I33" i="1"/>
  <c r="K33" i="1" s="1"/>
  <c r="K39" i="1" l="1"/>
  <c r="K41" i="1" s="1"/>
  <c r="H8" i="1"/>
  <c r="I8" i="1" s="1"/>
  <c r="N8" i="1" l="1"/>
  <c r="N22" i="1" s="1"/>
  <c r="W8" i="1"/>
  <c r="W22" i="1" l="1"/>
  <c r="M8" i="1"/>
  <c r="M22" i="1" s="1"/>
  <c r="J8" i="1"/>
  <c r="J22" i="1" s="1"/>
  <c r="K8" i="1"/>
  <c r="K22" i="1" s="1"/>
  <c r="L8" i="1"/>
  <c r="L22" i="1" s="1"/>
  <c r="P8" i="1" l="1"/>
  <c r="P22" i="1" l="1"/>
  <c r="W24" i="1" s="1"/>
</calcChain>
</file>

<file path=xl/sharedStrings.xml><?xml version="1.0" encoding="utf-8"?>
<sst xmlns="http://schemas.openxmlformats.org/spreadsheetml/2006/main" count="67" uniqueCount="63">
  <si>
    <t>Amount</t>
  </si>
  <si>
    <t>PAYMENT NOTE No.</t>
  </si>
  <si>
    <t>UTR</t>
  </si>
  <si>
    <t>SD (5%)</t>
  </si>
  <si>
    <t>Advance paid</t>
  </si>
  <si>
    <t>Total Payable Amount Rs. -</t>
  </si>
  <si>
    <t>Total Paid Amount Rs. -</t>
  </si>
  <si>
    <t>Balance Payable Amount Rs. -</t>
  </si>
  <si>
    <t>Hold the Amount because the Qty. is more then the DPR</t>
  </si>
  <si>
    <t>B.O.E</t>
  </si>
  <si>
    <t>63MM DIA</t>
  </si>
  <si>
    <t>90MM DIA</t>
  </si>
  <si>
    <t>200MM DIA</t>
  </si>
  <si>
    <t>Cum</t>
  </si>
  <si>
    <t>Item no</t>
  </si>
  <si>
    <t>dpr</t>
  </si>
  <si>
    <t>Extra</t>
  </si>
  <si>
    <t>Rate</t>
  </si>
  <si>
    <t>Amt</t>
  </si>
  <si>
    <t>upto date hold</t>
  </si>
  <si>
    <t>already hold</t>
  </si>
  <si>
    <t>pending hold</t>
  </si>
  <si>
    <t>Restoration BOE</t>
  </si>
  <si>
    <t xml:space="preserve">Ambetha Ridaan Village Pipe laying work </t>
  </si>
  <si>
    <t>21-04-2023 NEFT/AXISP00383588438/RIUP23/051/JSR ENGINEERING 396000.00</t>
  </si>
  <si>
    <t>RIUP23/051</t>
  </si>
  <si>
    <t xml:space="preserve">GST Release Note </t>
  </si>
  <si>
    <t>12-05-2023 NEFT/AXISP00389894114/RIUP23/208/JSR ENGINEERING 105144.00</t>
  </si>
  <si>
    <t>RIUP23/208</t>
  </si>
  <si>
    <t>18-05-2023 NEFT/AXISP00391082654/RIUP23/253/JSR ENGINEERING 131739.00</t>
  </si>
  <si>
    <t>RIUP23/253</t>
  </si>
  <si>
    <t>14-08-2023 NEFT/AXISP00415726133/RIUP23/1511/JSR ENGINEERING 198000.0</t>
  </si>
  <si>
    <t>RIUP23/1511</t>
  </si>
  <si>
    <t>jsr23-24/004</t>
  </si>
  <si>
    <t>JSR Engineers</t>
  </si>
  <si>
    <t>jsr23-24/006</t>
  </si>
  <si>
    <t>25-09-2023 NEFT/AXISP00427203456/RIUP23//2039/JSR ENGINEERING SE/HDFC0004782 59936.00</t>
  </si>
  <si>
    <t>RIUP23/2039</t>
  </si>
  <si>
    <t>30-09-2023 NEFT/AXISP00429163524/RIUP23/2397/JSR ENGINEERING SE/HDFC0004782 250824.00</t>
  </si>
  <si>
    <t>RIUP23/2397</t>
  </si>
  <si>
    <t>Muzaffarnagar</t>
  </si>
  <si>
    <t>Subcontractor:</t>
  </si>
  <si>
    <t>State:</t>
  </si>
  <si>
    <t>Uttar Pradesh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</si>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</sst>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mm/dd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0"/>
      <color rgb="FF333333"/>
      <name val="Verdana"/>
      <family val="2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14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9" fontId="2" fillId="2" borderId="8" xfId="1" applyNumberFormat="1" applyFont="1" applyFill="1" applyBorder="1" applyAlignment="1">
      <alignment vertical="center"/>
    </xf>
    <xf numFmtId="9" fontId="2" fillId="2" borderId="28" xfId="1" applyNumberFormat="1" applyFont="1" applyFill="1" applyBorder="1" applyAlignment="1">
      <alignment vertical="center"/>
    </xf>
    <xf numFmtId="164" fontId="2" fillId="2" borderId="28" xfId="1" applyNumberFormat="1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9" fontId="2" fillId="2" borderId="3" xfId="1" applyNumberFormat="1" applyFont="1" applyFill="1" applyBorder="1" applyAlignment="1">
      <alignment vertical="center"/>
    </xf>
    <xf numFmtId="9" fontId="2" fillId="2" borderId="6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15" xfId="1" applyNumberFormat="1" applyFont="1" applyFill="1" applyBorder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164" fontId="2" fillId="2" borderId="29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164" fontId="2" fillId="2" borderId="23" xfId="1" applyNumberFormat="1" applyFont="1" applyFill="1" applyBorder="1" applyAlignment="1">
      <alignment vertical="center"/>
    </xf>
    <xf numFmtId="164" fontId="2" fillId="2" borderId="10" xfId="1" applyNumberFormat="1" applyFont="1" applyFill="1" applyBorder="1" applyAlignment="1">
      <alignment vertical="center"/>
    </xf>
    <xf numFmtId="164" fontId="2" fillId="2" borderId="13" xfId="1" applyNumberFormat="1" applyFont="1" applyFill="1" applyBorder="1" applyAlignment="1">
      <alignment vertical="center"/>
    </xf>
    <xf numFmtId="164" fontId="2" fillId="2" borderId="20" xfId="1" applyNumberFormat="1" applyFont="1" applyFill="1" applyBorder="1" applyAlignment="1">
      <alignment vertical="center"/>
    </xf>
    <xf numFmtId="164" fontId="2" fillId="2" borderId="25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4" fontId="2" fillId="2" borderId="24" xfId="1" applyNumberFormat="1" applyFont="1" applyFill="1" applyBorder="1" applyAlignment="1">
      <alignment horizontal="right" vertical="center"/>
    </xf>
    <xf numFmtId="164" fontId="2" fillId="2" borderId="12" xfId="1" applyNumberFormat="1" applyFont="1" applyFill="1" applyBorder="1" applyAlignment="1">
      <alignment vertical="center"/>
    </xf>
    <xf numFmtId="164" fontId="2" fillId="2" borderId="31" xfId="1" applyNumberFormat="1" applyFont="1" applyFill="1" applyBorder="1" applyAlignment="1">
      <alignment vertical="center"/>
    </xf>
    <xf numFmtId="164" fontId="2" fillId="2" borderId="18" xfId="1" applyNumberFormat="1" applyFont="1" applyFill="1" applyBorder="1" applyAlignment="1">
      <alignment vertical="center"/>
    </xf>
    <xf numFmtId="164" fontId="2" fillId="2" borderId="22" xfId="1" applyNumberFormat="1" applyFont="1" applyFill="1" applyBorder="1" applyAlignment="1">
      <alignment vertical="center"/>
    </xf>
    <xf numFmtId="164" fontId="2" fillId="2" borderId="30" xfId="1" applyNumberFormat="1" applyFont="1" applyFill="1" applyBorder="1" applyAlignment="1">
      <alignment vertical="center"/>
    </xf>
    <xf numFmtId="164" fontId="2" fillId="2" borderId="26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2" fillId="2" borderId="32" xfId="1" applyNumberFormat="1" applyFont="1" applyFill="1" applyBorder="1" applyAlignment="1">
      <alignment vertical="center"/>
    </xf>
    <xf numFmtId="164" fontId="2" fillId="2" borderId="33" xfId="1" applyNumberFormat="1" applyFont="1" applyFill="1" applyBorder="1" applyAlignment="1">
      <alignment vertical="center"/>
    </xf>
    <xf numFmtId="0" fontId="2" fillId="2" borderId="8" xfId="0" quotePrefix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2" borderId="0" xfId="1" applyNumberFormat="1" applyFont="1" applyFill="1" applyBorder="1" applyAlignment="1">
      <alignment horizontal="center" vertical="center"/>
    </xf>
    <xf numFmtId="0" fontId="9" fillId="0" borderId="0" xfId="0" applyFont="1"/>
    <xf numFmtId="0" fontId="0" fillId="3" borderId="0" xfId="0" applyFill="1" applyAlignment="1">
      <alignment vertical="center"/>
    </xf>
    <xf numFmtId="164" fontId="2" fillId="3" borderId="9" xfId="1" applyNumberFormat="1" applyFont="1" applyFill="1" applyBorder="1" applyAlignment="1">
      <alignment vertical="center"/>
    </xf>
    <xf numFmtId="164" fontId="2" fillId="3" borderId="8" xfId="1" applyNumberFormat="1" applyFont="1" applyFill="1" applyBorder="1" applyAlignment="1">
      <alignment vertical="center"/>
    </xf>
    <xf numFmtId="164" fontId="2" fillId="3" borderId="14" xfId="1" applyNumberFormat="1" applyFont="1" applyFill="1" applyBorder="1" applyAlignment="1">
      <alignment vertical="center"/>
    </xf>
    <xf numFmtId="164" fontId="2" fillId="3" borderId="32" xfId="1" applyNumberFormat="1" applyFont="1" applyFill="1" applyBorder="1" applyAlignment="1">
      <alignment vertical="center"/>
    </xf>
    <xf numFmtId="9" fontId="2" fillId="3" borderId="3" xfId="1" applyNumberFormat="1" applyFont="1" applyFill="1" applyBorder="1" applyAlignment="1">
      <alignment vertical="center"/>
    </xf>
    <xf numFmtId="164" fontId="2" fillId="3" borderId="6" xfId="1" applyNumberFormat="1" applyFont="1" applyFill="1" applyBorder="1" applyAlignment="1">
      <alignment vertical="center"/>
    </xf>
    <xf numFmtId="9" fontId="2" fillId="3" borderId="8" xfId="1" applyNumberFormat="1" applyFont="1" applyFill="1" applyBorder="1" applyAlignment="1">
      <alignment vertical="center"/>
    </xf>
    <xf numFmtId="9" fontId="2" fillId="3" borderId="28" xfId="1" applyNumberFormat="1" applyFont="1" applyFill="1" applyBorder="1" applyAlignment="1">
      <alignment vertical="center"/>
    </xf>
    <xf numFmtId="164" fontId="2" fillId="3" borderId="28" xfId="1" applyNumberFormat="1" applyFont="1" applyFill="1" applyBorder="1" applyAlignment="1">
      <alignment vertical="center"/>
    </xf>
    <xf numFmtId="164" fontId="2" fillId="3" borderId="7" xfId="1" applyNumberFormat="1" applyFont="1" applyFill="1" applyBorder="1" applyAlignment="1">
      <alignment vertical="center"/>
    </xf>
    <xf numFmtId="164" fontId="2" fillId="3" borderId="3" xfId="1" applyNumberFormat="1" applyFont="1" applyFill="1" applyBorder="1" applyAlignment="1">
      <alignment vertical="center"/>
    </xf>
    <xf numFmtId="9" fontId="2" fillId="3" borderId="6" xfId="1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165" fontId="0" fillId="2" borderId="0" xfId="0" applyNumberFormat="1" applyFill="1" applyAlignment="1">
      <alignment vertical="center"/>
    </xf>
    <xf numFmtId="165" fontId="2" fillId="2" borderId="17" xfId="1" applyNumberFormat="1" applyFont="1" applyFill="1" applyBorder="1" applyAlignment="1">
      <alignment vertical="center"/>
    </xf>
    <xf numFmtId="165" fontId="2" fillId="3" borderId="17" xfId="1" applyNumberFormat="1" applyFont="1" applyFill="1" applyBorder="1" applyAlignment="1">
      <alignment vertical="center"/>
    </xf>
    <xf numFmtId="165" fontId="2" fillId="2" borderId="17" xfId="0" applyNumberFormat="1" applyFont="1" applyFill="1" applyBorder="1" applyAlignment="1">
      <alignment horizontal="center" vertical="center"/>
    </xf>
    <xf numFmtId="165" fontId="2" fillId="2" borderId="19" xfId="1" applyNumberFormat="1" applyFont="1" applyFill="1" applyBorder="1" applyAlignment="1">
      <alignment vertical="center"/>
    </xf>
    <xf numFmtId="165" fontId="2" fillId="2" borderId="18" xfId="0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vertical="center"/>
    </xf>
    <xf numFmtId="0" fontId="4" fillId="0" borderId="0" xfId="0" applyFont="1"/>
    <xf numFmtId="0" fontId="0" fillId="0" borderId="0" xfId="0" applyFont="1"/>
    <xf numFmtId="0" fontId="4" fillId="2" borderId="34" xfId="0" applyFont="1" applyFill="1" applyBorder="1" applyAlignment="1">
      <alignment vertical="center"/>
    </xf>
    <xf numFmtId="0" fontId="4" fillId="2" borderId="34" xfId="0" applyFont="1" applyFill="1" applyBorder="1" applyAlignment="1">
      <alignment horizontal="center" vertical="center" wrapText="1"/>
    </xf>
    <xf numFmtId="14" fontId="4" fillId="2" borderId="34" xfId="0" applyNumberFormat="1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164" fontId="10" fillId="2" borderId="34" xfId="1" applyNumberFormat="1" applyFont="1" applyFill="1" applyBorder="1" applyAlignment="1">
      <alignment horizontal="center" vertical="center"/>
    </xf>
    <xf numFmtId="164" fontId="4" fillId="2" borderId="34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"/>
  <sheetViews>
    <sheetView tabSelected="1" zoomScale="85" zoomScaleNormal="85" workbookViewId="0">
      <selection activeCell="B4" sqref="B4"/>
    </sheetView>
  </sheetViews>
  <sheetFormatPr defaultColWidth="9" defaultRowHeight="14.4" x14ac:dyDescent="0.3"/>
  <cols>
    <col min="1" max="1" width="9" style="9"/>
    <col min="2" max="2" width="30" style="9" customWidth="1"/>
    <col min="3" max="3" width="13.44140625" style="75" bestFit="1" customWidth="1"/>
    <col min="4" max="4" width="11.5546875" style="9" bestFit="1" customWidth="1"/>
    <col min="5" max="5" width="13.33203125" style="9" bestFit="1" customWidth="1"/>
    <col min="6" max="6" width="14.88671875" style="9" customWidth="1"/>
    <col min="7" max="7" width="13.33203125" style="9" customWidth="1"/>
    <col min="8" max="8" width="14.6640625" style="42" customWidth="1"/>
    <col min="9" max="9" width="12.88671875" style="42" bestFit="1" customWidth="1"/>
    <col min="10" max="10" width="13.88671875" style="9" customWidth="1"/>
    <col min="11" max="11" width="11.88671875" style="9" bestFit="1" customWidth="1"/>
    <col min="12" max="12" width="14" style="9" customWidth="1"/>
    <col min="13" max="13" width="14.5546875" style="9" customWidth="1"/>
    <col min="14" max="14" width="14.88671875" style="9" customWidth="1"/>
    <col min="15" max="15" width="17" style="9" customWidth="1"/>
    <col min="16" max="16" width="14.88671875" style="9" customWidth="1"/>
    <col min="17" max="17" width="7.33203125" style="9" customWidth="1"/>
    <col min="18" max="18" width="21.6640625" style="9" bestFit="1" customWidth="1"/>
    <col min="19" max="19" width="12.6640625" style="9" bestFit="1" customWidth="1"/>
    <col min="20" max="20" width="14.5546875" style="9" bestFit="1" customWidth="1"/>
    <col min="21" max="22" width="14.5546875" style="9" customWidth="1"/>
    <col min="23" max="23" width="16" style="9" customWidth="1"/>
    <col min="24" max="24" width="84.109375" style="9" bestFit="1" customWidth="1"/>
    <col min="25" max="16384" width="9" style="9"/>
  </cols>
  <sheetData>
    <row r="1" spans="1:24" s="83" customFormat="1" ht="24.9" customHeight="1" x14ac:dyDescent="0.3">
      <c r="A1" s="82" t="s">
        <v>41</v>
      </c>
      <c r="B1" s="9" t="s">
        <v>34</v>
      </c>
    </row>
    <row r="2" spans="1:24" s="83" customFormat="1" ht="24.9" customHeight="1" x14ac:dyDescent="0.3">
      <c r="A2" s="82" t="s">
        <v>42</v>
      </c>
      <c r="B2" s="83" t="s">
        <v>43</v>
      </c>
    </row>
    <row r="3" spans="1:24" s="83" customFormat="1" ht="30.6" customHeight="1" x14ac:dyDescent="0.3">
      <c r="A3" s="82" t="s">
        <v>44</v>
      </c>
      <c r="B3" s="9" t="s">
        <v>40</v>
      </c>
    </row>
    <row r="4" spans="1:24" s="83" customFormat="1" ht="24.9" customHeight="1" thickBot="1" x14ac:dyDescent="0.35">
      <c r="A4" s="82" t="s">
        <v>45</v>
      </c>
      <c r="B4" s="9" t="s">
        <v>40</v>
      </c>
    </row>
    <row r="5" spans="1:24" ht="43.95" customHeight="1" thickBot="1" x14ac:dyDescent="0.35">
      <c r="A5" s="84" t="s">
        <v>46</v>
      </c>
      <c r="B5" s="85" t="s">
        <v>47</v>
      </c>
      <c r="C5" s="86" t="s">
        <v>48</v>
      </c>
      <c r="D5" s="87" t="s">
        <v>49</v>
      </c>
      <c r="E5" s="85" t="s">
        <v>50</v>
      </c>
      <c r="F5" s="85" t="s">
        <v>51</v>
      </c>
      <c r="G5" s="87" t="s">
        <v>52</v>
      </c>
      <c r="H5" s="88" t="s">
        <v>53</v>
      </c>
      <c r="I5" s="89" t="s">
        <v>0</v>
      </c>
      <c r="J5" s="85" t="s">
        <v>54</v>
      </c>
      <c r="K5" s="85" t="s">
        <v>55</v>
      </c>
      <c r="L5" s="85" t="s">
        <v>56</v>
      </c>
      <c r="M5" s="85" t="s">
        <v>57</v>
      </c>
      <c r="N5" s="85" t="s">
        <v>58</v>
      </c>
      <c r="O5" s="8" t="s">
        <v>8</v>
      </c>
      <c r="P5" s="85" t="s">
        <v>59</v>
      </c>
      <c r="Q5" s="3"/>
      <c r="R5" s="2" t="s">
        <v>1</v>
      </c>
      <c r="S5" s="85" t="s">
        <v>60</v>
      </c>
      <c r="T5" s="85" t="s">
        <v>61</v>
      </c>
      <c r="U5" s="1" t="s">
        <v>3</v>
      </c>
      <c r="V5" s="2" t="s">
        <v>4</v>
      </c>
      <c r="W5" s="85" t="s">
        <v>62</v>
      </c>
      <c r="X5" s="85" t="s">
        <v>2</v>
      </c>
    </row>
    <row r="6" spans="1:24" x14ac:dyDescent="0.3">
      <c r="B6" s="11"/>
      <c r="C6" s="76"/>
      <c r="D6" s="12"/>
      <c r="E6" s="13"/>
      <c r="F6" s="44"/>
      <c r="G6" s="44"/>
      <c r="H6" s="20">
        <v>0.18</v>
      </c>
      <c r="I6" s="15"/>
      <c r="J6" s="16">
        <v>0.01</v>
      </c>
      <c r="K6" s="17">
        <v>0.05</v>
      </c>
      <c r="L6" s="17">
        <v>0.1</v>
      </c>
      <c r="M6" s="17">
        <v>0.1</v>
      </c>
      <c r="N6" s="17">
        <v>0.18</v>
      </c>
      <c r="O6" s="17"/>
      <c r="P6" s="18"/>
      <c r="Q6" s="3"/>
      <c r="R6" s="19"/>
      <c r="S6" s="14"/>
      <c r="T6" s="20">
        <v>0.02</v>
      </c>
      <c r="U6" s="21">
        <v>0.05</v>
      </c>
      <c r="V6" s="15"/>
      <c r="W6" s="22"/>
      <c r="X6" s="18"/>
    </row>
    <row r="7" spans="1:24" s="61" customFormat="1" x14ac:dyDescent="0.3">
      <c r="B7" s="62"/>
      <c r="C7" s="77"/>
      <c r="D7" s="63"/>
      <c r="E7" s="64"/>
      <c r="F7" s="65"/>
      <c r="G7" s="65"/>
      <c r="H7" s="66"/>
      <c r="I7" s="67"/>
      <c r="J7" s="68"/>
      <c r="K7" s="69"/>
      <c r="L7" s="69"/>
      <c r="M7" s="69"/>
      <c r="N7" s="69"/>
      <c r="O7" s="69"/>
      <c r="P7" s="70"/>
      <c r="Q7" s="74">
        <f>A8</f>
        <v>53671</v>
      </c>
      <c r="R7" s="71"/>
      <c r="S7" s="72"/>
      <c r="T7" s="66"/>
      <c r="U7" s="73"/>
      <c r="V7" s="67"/>
      <c r="W7" s="67"/>
      <c r="X7" s="65"/>
    </row>
    <row r="8" spans="1:24" ht="28.2" customHeight="1" x14ac:dyDescent="0.3">
      <c r="A8" s="9">
        <v>53671</v>
      </c>
      <c r="B8" s="49" t="s">
        <v>23</v>
      </c>
      <c r="C8" s="78">
        <v>45024</v>
      </c>
      <c r="D8" s="46">
        <v>1</v>
      </c>
      <c r="E8" s="23">
        <v>731886</v>
      </c>
      <c r="F8" s="45">
        <v>0</v>
      </c>
      <c r="G8" s="45">
        <f>E8-F8</f>
        <v>731886</v>
      </c>
      <c r="H8" s="14">
        <f>ROUND(G8*H6,0)</f>
        <v>131739</v>
      </c>
      <c r="I8" s="15">
        <f>ROUND(G8+H8,)</f>
        <v>863625</v>
      </c>
      <c r="J8" s="24">
        <f>G8*$J$6</f>
        <v>7318.8600000000006</v>
      </c>
      <c r="K8" s="18">
        <f>G8*$K$6</f>
        <v>36594.300000000003</v>
      </c>
      <c r="L8" s="18">
        <f>G8*$L$6</f>
        <v>73188.600000000006</v>
      </c>
      <c r="M8" s="18">
        <f>G8*$M$6</f>
        <v>73188.600000000006</v>
      </c>
      <c r="N8" s="18">
        <f>H8</f>
        <v>131739</v>
      </c>
      <c r="O8" s="18">
        <v>40451</v>
      </c>
      <c r="P8" s="18">
        <f>ROUND(I8-SUM(J8:O8),0)</f>
        <v>501145</v>
      </c>
      <c r="Q8" s="3"/>
      <c r="R8" s="25" t="s">
        <v>25</v>
      </c>
      <c r="S8" s="14">
        <v>396000</v>
      </c>
      <c r="T8" s="14">
        <v>0</v>
      </c>
      <c r="U8" s="15"/>
      <c r="V8" s="15"/>
      <c r="W8" s="15">
        <f>S8-T8</f>
        <v>396000</v>
      </c>
      <c r="X8" s="50" t="s">
        <v>24</v>
      </c>
    </row>
    <row r="9" spans="1:24" ht="28.2" customHeight="1" x14ac:dyDescent="0.3">
      <c r="A9" s="9">
        <v>53671</v>
      </c>
      <c r="B9" s="49" t="s">
        <v>26</v>
      </c>
      <c r="C9" s="78">
        <v>45057</v>
      </c>
      <c r="D9" s="6">
        <v>1</v>
      </c>
      <c r="E9" s="23">
        <v>131739</v>
      </c>
      <c r="F9" s="45"/>
      <c r="G9" s="45"/>
      <c r="H9" s="14"/>
      <c r="I9" s="15"/>
      <c r="J9" s="24"/>
      <c r="K9" s="18"/>
      <c r="L9" s="18"/>
      <c r="M9" s="18"/>
      <c r="N9" s="18"/>
      <c r="O9" s="18"/>
      <c r="P9" s="18">
        <v>131739</v>
      </c>
      <c r="Q9" s="3"/>
      <c r="R9" s="25" t="s">
        <v>28</v>
      </c>
      <c r="S9" s="14">
        <v>105144</v>
      </c>
      <c r="T9" s="14"/>
      <c r="U9" s="15"/>
      <c r="V9" s="15"/>
      <c r="W9" s="22">
        <v>105144</v>
      </c>
      <c r="X9" s="26" t="s">
        <v>27</v>
      </c>
    </row>
    <row r="10" spans="1:24" ht="28.2" customHeight="1" x14ac:dyDescent="0.3">
      <c r="A10" s="9">
        <v>53671</v>
      </c>
      <c r="B10" s="49" t="s">
        <v>23</v>
      </c>
      <c r="C10" s="78">
        <v>44934</v>
      </c>
      <c r="D10" s="6" t="s">
        <v>33</v>
      </c>
      <c r="E10" s="13">
        <v>332977</v>
      </c>
      <c r="F10" s="30"/>
      <c r="G10" s="45">
        <f>E10-F10</f>
        <v>332977</v>
      </c>
      <c r="H10" s="14">
        <f>G10*18%</f>
        <v>59935.86</v>
      </c>
      <c r="I10" s="15">
        <f>ROUND(G10+H10,)</f>
        <v>392913</v>
      </c>
      <c r="J10" s="24">
        <f>G10*1%</f>
        <v>3329.77</v>
      </c>
      <c r="K10" s="18">
        <f>G10*5%</f>
        <v>16648.850000000002</v>
      </c>
      <c r="L10" s="18">
        <f>G10*10%</f>
        <v>33297.700000000004</v>
      </c>
      <c r="M10" s="18">
        <f>G10*$M$6</f>
        <v>33297.700000000004</v>
      </c>
      <c r="N10" s="18">
        <f>H10</f>
        <v>59935.86</v>
      </c>
      <c r="O10" s="18">
        <v>63205.91</v>
      </c>
      <c r="P10" s="18">
        <f>ROUND(I10-SUM(J10:O10),0)</f>
        <v>183197</v>
      </c>
      <c r="Q10" s="3"/>
      <c r="R10" s="25" t="s">
        <v>30</v>
      </c>
      <c r="S10" s="14">
        <v>131739</v>
      </c>
      <c r="T10" s="14"/>
      <c r="U10" s="15"/>
      <c r="V10" s="15"/>
      <c r="W10" s="22">
        <v>131739</v>
      </c>
      <c r="X10" s="26" t="s">
        <v>29</v>
      </c>
    </row>
    <row r="11" spans="1:24" ht="28.2" customHeight="1" x14ac:dyDescent="0.3">
      <c r="A11" s="9">
        <v>53671</v>
      </c>
      <c r="B11" s="49" t="s">
        <v>26</v>
      </c>
      <c r="C11" s="78">
        <v>45180</v>
      </c>
      <c r="D11" s="6">
        <v>4</v>
      </c>
      <c r="E11" s="30">
        <v>59935</v>
      </c>
      <c r="F11" s="30"/>
      <c r="G11" s="45">
        <f>E11-F11</f>
        <v>59935</v>
      </c>
      <c r="H11" s="14">
        <v>0</v>
      </c>
      <c r="I11" s="15">
        <f>ROUND(G11+H11,)</f>
        <v>59935</v>
      </c>
      <c r="J11" s="2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f>ROUND(I11-SUM(J11:O11),0)</f>
        <v>59935</v>
      </c>
      <c r="Q11" s="7"/>
      <c r="R11" s="25" t="s">
        <v>32</v>
      </c>
      <c r="S11" s="14">
        <v>200000</v>
      </c>
      <c r="T11" s="14">
        <v>2000</v>
      </c>
      <c r="U11" s="15"/>
      <c r="V11" s="15"/>
      <c r="W11" s="15">
        <f>S11-T11</f>
        <v>198000</v>
      </c>
      <c r="X11" s="26" t="s">
        <v>31</v>
      </c>
    </row>
    <row r="12" spans="1:24" ht="28.2" customHeight="1" x14ac:dyDescent="0.3">
      <c r="A12" s="9">
        <v>53671</v>
      </c>
      <c r="B12" s="49" t="s">
        <v>23</v>
      </c>
      <c r="C12" s="78">
        <v>45180</v>
      </c>
      <c r="D12" s="6" t="s">
        <v>35</v>
      </c>
      <c r="E12" s="13">
        <v>505836</v>
      </c>
      <c r="F12" s="30">
        <v>146877</v>
      </c>
      <c r="G12" s="45">
        <f>E12-F12</f>
        <v>358959</v>
      </c>
      <c r="H12" s="14">
        <f>G12*18%</f>
        <v>64612.619999999995</v>
      </c>
      <c r="I12" s="15">
        <f>ROUND(G12+H12,)</f>
        <v>423572</v>
      </c>
      <c r="J12" s="24">
        <f>G12*1%</f>
        <v>3589.59</v>
      </c>
      <c r="K12" s="18">
        <f>G12*5%</f>
        <v>17947.95</v>
      </c>
      <c r="L12" s="18">
        <f>G12*10%</f>
        <v>35895.9</v>
      </c>
      <c r="M12" s="18">
        <f>G12*$M$6</f>
        <v>35895.9</v>
      </c>
      <c r="N12" s="18">
        <f>H12</f>
        <v>64612.619999999995</v>
      </c>
      <c r="O12" s="18">
        <v>0</v>
      </c>
      <c r="P12" s="18">
        <f>ROUND(I12-SUM(J12:O12),0)</f>
        <v>265630</v>
      </c>
      <c r="Q12" s="7"/>
      <c r="R12" s="25" t="s">
        <v>37</v>
      </c>
      <c r="S12" s="30">
        <v>59936</v>
      </c>
      <c r="T12" s="14"/>
      <c r="U12" s="30"/>
      <c r="V12" s="30"/>
      <c r="W12" s="15">
        <f>S12-T12</f>
        <v>59936</v>
      </c>
      <c r="X12" s="34" t="s">
        <v>36</v>
      </c>
    </row>
    <row r="13" spans="1:24" x14ac:dyDescent="0.2">
      <c r="A13" s="9">
        <v>53671</v>
      </c>
      <c r="B13" s="27"/>
      <c r="C13" s="79"/>
      <c r="D13" s="28"/>
      <c r="E13" s="29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7"/>
      <c r="R13" s="25" t="s">
        <v>39</v>
      </c>
      <c r="S13" s="30">
        <v>250824</v>
      </c>
      <c r="T13" s="30"/>
      <c r="U13" s="30"/>
      <c r="V13" s="30"/>
      <c r="W13" s="33">
        <v>350824</v>
      </c>
      <c r="X13" s="60" t="s">
        <v>38</v>
      </c>
    </row>
    <row r="14" spans="1:24" x14ac:dyDescent="0.3">
      <c r="A14" s="9">
        <v>53671</v>
      </c>
      <c r="B14" s="27"/>
      <c r="C14" s="79"/>
      <c r="D14" s="28"/>
      <c r="E14" s="29"/>
      <c r="F14" s="30"/>
      <c r="G14" s="29"/>
      <c r="H14" s="30"/>
      <c r="I14" s="31"/>
      <c r="J14" s="12"/>
      <c r="K14" s="32"/>
      <c r="L14" s="32"/>
      <c r="M14" s="32"/>
      <c r="N14" s="32"/>
      <c r="O14" s="32"/>
      <c r="P14" s="32"/>
      <c r="Q14" s="7"/>
      <c r="R14" s="25"/>
      <c r="S14" s="30"/>
      <c r="T14" s="30"/>
      <c r="U14" s="30"/>
      <c r="V14" s="30"/>
      <c r="W14" s="33"/>
      <c r="X14" s="34"/>
    </row>
    <row r="15" spans="1:24" x14ac:dyDescent="0.3">
      <c r="A15" s="9">
        <v>53671</v>
      </c>
      <c r="B15" s="27"/>
      <c r="C15" s="79"/>
      <c r="D15" s="28"/>
      <c r="E15" s="29"/>
      <c r="F15" s="30"/>
      <c r="G15" s="29"/>
      <c r="H15" s="30"/>
      <c r="I15" s="31"/>
      <c r="J15" s="12"/>
      <c r="K15" s="32"/>
      <c r="L15" s="32"/>
      <c r="M15" s="32"/>
      <c r="N15" s="32"/>
      <c r="O15" s="32"/>
      <c r="P15" s="32"/>
      <c r="Q15" s="7"/>
      <c r="R15" s="25"/>
      <c r="S15" s="30"/>
      <c r="T15" s="30"/>
      <c r="U15" s="30"/>
      <c r="V15" s="30"/>
      <c r="W15" s="33"/>
      <c r="X15" s="34"/>
    </row>
    <row r="16" spans="1:24" x14ac:dyDescent="0.3">
      <c r="A16" s="9">
        <v>53671</v>
      </c>
      <c r="B16" s="27"/>
      <c r="C16" s="79"/>
      <c r="D16" s="28"/>
      <c r="E16" s="29"/>
      <c r="F16" s="30"/>
      <c r="G16" s="29"/>
      <c r="H16" s="30"/>
      <c r="I16" s="31"/>
      <c r="J16" s="12"/>
      <c r="K16" s="32"/>
      <c r="L16" s="32"/>
      <c r="M16" s="32"/>
      <c r="N16" s="32"/>
      <c r="O16" s="32"/>
      <c r="P16" s="32"/>
      <c r="Q16" s="7"/>
      <c r="R16" s="25"/>
      <c r="S16" s="30"/>
      <c r="T16" s="30"/>
      <c r="U16" s="30"/>
      <c r="V16" s="30"/>
      <c r="W16" s="33"/>
      <c r="X16" s="34"/>
    </row>
    <row r="17" spans="1:24" x14ac:dyDescent="0.3">
      <c r="A17" s="9">
        <v>53671</v>
      </c>
      <c r="B17" s="27"/>
      <c r="C17" s="79"/>
      <c r="D17" s="28"/>
      <c r="E17" s="29"/>
      <c r="F17" s="30"/>
      <c r="G17" s="29"/>
      <c r="H17" s="30"/>
      <c r="I17" s="31"/>
      <c r="J17" s="12"/>
      <c r="K17" s="32"/>
      <c r="L17" s="32"/>
      <c r="M17" s="32"/>
      <c r="N17" s="32"/>
      <c r="O17" s="32"/>
      <c r="P17" s="32"/>
      <c r="Q17" s="7"/>
      <c r="R17" s="25"/>
      <c r="S17" s="30"/>
      <c r="T17" s="30"/>
      <c r="U17" s="30"/>
      <c r="V17" s="30"/>
      <c r="W17" s="33"/>
      <c r="X17" s="34"/>
    </row>
    <row r="18" spans="1:24" x14ac:dyDescent="0.3">
      <c r="A18" s="9">
        <v>53671</v>
      </c>
      <c r="B18" s="27"/>
      <c r="C18" s="79"/>
      <c r="D18" s="28"/>
      <c r="E18" s="29"/>
      <c r="F18" s="30"/>
      <c r="G18" s="29"/>
      <c r="H18" s="30"/>
      <c r="I18" s="31"/>
      <c r="J18" s="12"/>
      <c r="K18" s="32"/>
      <c r="L18" s="32"/>
      <c r="M18" s="32"/>
      <c r="N18" s="32"/>
      <c r="O18" s="32"/>
      <c r="P18" s="32"/>
      <c r="Q18" s="7"/>
      <c r="R18" s="25"/>
      <c r="S18" s="30"/>
      <c r="T18" s="30"/>
      <c r="U18" s="30"/>
      <c r="V18" s="30"/>
      <c r="W18" s="33"/>
      <c r="X18" s="34"/>
    </row>
    <row r="19" spans="1:24" ht="15" thickBot="1" x14ac:dyDescent="0.35">
      <c r="B19" s="4"/>
      <c r="C19" s="80"/>
      <c r="D19" s="5"/>
      <c r="E19" s="35"/>
      <c r="F19" s="35"/>
      <c r="G19" s="35"/>
      <c r="H19" s="36"/>
      <c r="I19" s="37"/>
      <c r="J19" s="38"/>
      <c r="K19" s="39"/>
      <c r="L19" s="39"/>
      <c r="M19" s="39"/>
      <c r="N19" s="39"/>
      <c r="O19" s="39"/>
      <c r="P19" s="39"/>
      <c r="Q19" s="7"/>
      <c r="R19" s="40"/>
      <c r="S19" s="36"/>
      <c r="T19" s="36"/>
      <c r="U19" s="36"/>
      <c r="V19" s="36"/>
      <c r="W19" s="41"/>
      <c r="X19" s="39"/>
    </row>
    <row r="20" spans="1:24" x14ac:dyDescent="0.3">
      <c r="A20" s="14"/>
      <c r="B20" s="14"/>
      <c r="C20" s="81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5"/>
      <c r="X20" s="14"/>
    </row>
    <row r="21" spans="1:24" x14ac:dyDescent="0.3">
      <c r="A21" s="14"/>
      <c r="B21" s="14"/>
      <c r="C21" s="81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5"/>
      <c r="X21" s="30"/>
    </row>
    <row r="22" spans="1:24" x14ac:dyDescent="0.3">
      <c r="A22" s="14"/>
      <c r="B22" s="14"/>
      <c r="C22" s="81"/>
      <c r="D22" s="14"/>
      <c r="E22" s="14"/>
      <c r="F22" s="14"/>
      <c r="G22" s="14"/>
      <c r="H22" s="14"/>
      <c r="I22" s="14"/>
      <c r="J22" s="47">
        <f>SUM(J8:J19)</f>
        <v>14238.220000000001</v>
      </c>
      <c r="K22" s="47">
        <f t="shared" ref="K22:N22" si="0">SUM(K8:K19)</f>
        <v>71191.100000000006</v>
      </c>
      <c r="L22" s="47">
        <f t="shared" si="0"/>
        <v>142382.20000000001</v>
      </c>
      <c r="M22" s="47">
        <f t="shared" si="0"/>
        <v>142382.20000000001</v>
      </c>
      <c r="N22" s="47">
        <f t="shared" si="0"/>
        <v>256287.47999999998</v>
      </c>
      <c r="O22" s="47" t="s">
        <v>5</v>
      </c>
      <c r="P22" s="47">
        <f>SUM(P8:P19)</f>
        <v>1141646</v>
      </c>
      <c r="Q22" s="47"/>
      <c r="R22" s="47"/>
      <c r="S22" s="47"/>
      <c r="T22" s="47" t="s">
        <v>6</v>
      </c>
      <c r="U22" s="47"/>
      <c r="V22" s="47"/>
      <c r="W22" s="43">
        <f>SUM(W6:W19)</f>
        <v>1241643</v>
      </c>
      <c r="X22" s="30"/>
    </row>
    <row r="23" spans="1:24" x14ac:dyDescent="0.3">
      <c r="A23" s="14"/>
      <c r="B23" s="14"/>
      <c r="C23" s="81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5"/>
      <c r="X23" s="30"/>
    </row>
    <row r="24" spans="1:24" x14ac:dyDescent="0.3">
      <c r="A24" s="14"/>
      <c r="B24" s="14"/>
      <c r="C24" s="81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47" t="s">
        <v>7</v>
      </c>
      <c r="U24" s="14"/>
      <c r="V24" s="14"/>
      <c r="W24" s="43">
        <f>P22-W22</f>
        <v>-99997</v>
      </c>
      <c r="X24" s="30"/>
    </row>
    <row r="25" spans="1:24" x14ac:dyDescent="0.3">
      <c r="A25" s="14"/>
      <c r="B25" s="14"/>
      <c r="C25" s="81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5"/>
      <c r="X25" s="30"/>
    </row>
    <row r="29" spans="1:24" x14ac:dyDescent="0.3">
      <c r="F29" s="54" t="s">
        <v>14</v>
      </c>
      <c r="G29" s="54" t="s">
        <v>15</v>
      </c>
      <c r="H29" s="54" t="s">
        <v>13</v>
      </c>
      <c r="I29" s="54" t="s">
        <v>16</v>
      </c>
      <c r="J29" s="54" t="s">
        <v>17</v>
      </c>
      <c r="K29" s="54" t="s">
        <v>18</v>
      </c>
    </row>
    <row r="30" spans="1:24" x14ac:dyDescent="0.3">
      <c r="F30" s="48" t="s">
        <v>9</v>
      </c>
      <c r="G30" s="58">
        <v>39.119999999999997</v>
      </c>
      <c r="H30" s="58">
        <v>353.28</v>
      </c>
      <c r="I30" s="58">
        <f>H30-G30</f>
        <v>314.15999999999997</v>
      </c>
      <c r="J30" s="58">
        <v>50</v>
      </c>
      <c r="K30" s="55">
        <f>J30*I30</f>
        <v>15707.999999999998</v>
      </c>
    </row>
    <row r="31" spans="1:24" x14ac:dyDescent="0.3">
      <c r="F31" s="48" t="s">
        <v>22</v>
      </c>
      <c r="G31" s="58">
        <v>39.119999999999997</v>
      </c>
      <c r="H31" s="58">
        <v>353.28</v>
      </c>
      <c r="I31" s="58">
        <f>H31-G31</f>
        <v>314.15999999999997</v>
      </c>
      <c r="J31" s="58">
        <v>200</v>
      </c>
      <c r="K31" s="55">
        <f>J31*I31</f>
        <v>62831.999999999993</v>
      </c>
    </row>
    <row r="32" spans="1:24" x14ac:dyDescent="0.3">
      <c r="F32" s="48" t="s">
        <v>10</v>
      </c>
      <c r="G32" s="58">
        <v>2429</v>
      </c>
      <c r="H32" s="58">
        <v>2726.1</v>
      </c>
      <c r="I32" s="58">
        <f>H32-G32</f>
        <v>297.09999999999991</v>
      </c>
      <c r="J32" s="58">
        <v>85</v>
      </c>
      <c r="K32" s="55">
        <f t="shared" ref="K32:K38" si="1">J32*I32</f>
        <v>25253.499999999993</v>
      </c>
    </row>
    <row r="33" spans="6:12" x14ac:dyDescent="0.3">
      <c r="F33" s="48" t="s">
        <v>11</v>
      </c>
      <c r="G33" s="58">
        <v>440</v>
      </c>
      <c r="H33" s="58">
        <v>503.8</v>
      </c>
      <c r="I33" s="58">
        <f t="shared" ref="I33:I34" si="2">H33-G33</f>
        <v>63.800000000000011</v>
      </c>
      <c r="J33" s="58">
        <v>95</v>
      </c>
      <c r="K33" s="55">
        <f t="shared" si="1"/>
        <v>6061.0000000000009</v>
      </c>
    </row>
    <row r="34" spans="6:12" x14ac:dyDescent="0.3">
      <c r="F34" s="48" t="s">
        <v>12</v>
      </c>
      <c r="G34" s="51">
        <v>318</v>
      </c>
      <c r="H34" s="52">
        <v>526.5</v>
      </c>
      <c r="I34" s="58">
        <f t="shared" si="2"/>
        <v>208.5</v>
      </c>
      <c r="J34" s="51">
        <v>125</v>
      </c>
      <c r="K34" s="55">
        <f t="shared" si="1"/>
        <v>26062.5</v>
      </c>
    </row>
    <row r="35" spans="6:12" x14ac:dyDescent="0.3">
      <c r="F35" s="54"/>
      <c r="G35" s="54"/>
      <c r="H35" s="54"/>
      <c r="I35" s="54"/>
      <c r="J35" s="54"/>
      <c r="K35" s="55">
        <f t="shared" si="1"/>
        <v>0</v>
      </c>
    </row>
    <row r="36" spans="6:12" x14ac:dyDescent="0.3">
      <c r="K36" s="55">
        <f t="shared" si="1"/>
        <v>0</v>
      </c>
    </row>
    <row r="37" spans="6:12" x14ac:dyDescent="0.3">
      <c r="K37" s="55">
        <f t="shared" si="1"/>
        <v>0</v>
      </c>
    </row>
    <row r="38" spans="6:12" x14ac:dyDescent="0.3">
      <c r="K38" s="55">
        <f t="shared" si="1"/>
        <v>0</v>
      </c>
    </row>
    <row r="39" spans="6:12" x14ac:dyDescent="0.3">
      <c r="K39" s="56">
        <f>SUM(K30:K38)</f>
        <v>135916.99999999997</v>
      </c>
      <c r="L39" t="s">
        <v>19</v>
      </c>
    </row>
    <row r="40" spans="6:12" x14ac:dyDescent="0.3">
      <c r="H40" s="42">
        <f>273+80.25</f>
        <v>353.25</v>
      </c>
      <c r="K40" s="57">
        <f>O8</f>
        <v>40451</v>
      </c>
      <c r="L40" t="s">
        <v>20</v>
      </c>
    </row>
    <row r="41" spans="6:12" x14ac:dyDescent="0.3">
      <c r="K41" s="57">
        <f>K39-K40</f>
        <v>95465.999999999971</v>
      </c>
      <c r="L41" t="s">
        <v>21</v>
      </c>
    </row>
    <row r="44" spans="6:12" x14ac:dyDescent="0.3">
      <c r="F44" s="54"/>
      <c r="G44" s="54"/>
      <c r="H44" s="54"/>
      <c r="I44" s="54"/>
      <c r="J44" s="54"/>
      <c r="K44" s="54"/>
    </row>
    <row r="45" spans="6:12" x14ac:dyDescent="0.3">
      <c r="G45" s="54"/>
      <c r="H45" s="54"/>
      <c r="I45" s="54"/>
      <c r="J45" s="54"/>
      <c r="K45" s="54"/>
    </row>
    <row r="46" spans="6:12" x14ac:dyDescent="0.3">
      <c r="F46" s="54"/>
      <c r="G46" s="54"/>
      <c r="H46" s="54"/>
      <c r="I46" s="54"/>
      <c r="J46" s="54"/>
      <c r="K46" s="54"/>
    </row>
    <row r="47" spans="6:12" x14ac:dyDescent="0.3">
      <c r="F47"/>
      <c r="G47"/>
      <c r="H47" s="54"/>
      <c r="I47" s="54"/>
      <c r="J47"/>
      <c r="K47" s="56"/>
      <c r="L47"/>
    </row>
    <row r="48" spans="6:12" x14ac:dyDescent="0.3">
      <c r="H48" s="10"/>
      <c r="I48" s="10"/>
      <c r="K48" s="57"/>
      <c r="L48"/>
    </row>
    <row r="49" spans="6:12" x14ac:dyDescent="0.3">
      <c r="F49" s="54"/>
      <c r="G49" s="54"/>
      <c r="H49" s="54"/>
      <c r="I49" s="54"/>
      <c r="J49" s="54"/>
      <c r="K49" s="57"/>
      <c r="L49"/>
    </row>
    <row r="50" spans="6:12" x14ac:dyDescent="0.3">
      <c r="F50" s="54"/>
      <c r="G50" s="54"/>
      <c r="H50" s="54"/>
      <c r="I50" s="54"/>
      <c r="J50" s="54"/>
      <c r="K50" s="54"/>
    </row>
    <row r="51" spans="6:12" ht="15.6" x14ac:dyDescent="0.3">
      <c r="F51" s="53"/>
      <c r="H51" s="53"/>
      <c r="I51" s="10"/>
    </row>
    <row r="52" spans="6:12" x14ac:dyDescent="0.3">
      <c r="F52" s="54"/>
      <c r="G52" s="54"/>
      <c r="H52" s="54"/>
      <c r="I52" s="54"/>
      <c r="J52" s="54"/>
      <c r="K52" s="54"/>
    </row>
    <row r="53" spans="6:12" x14ac:dyDescent="0.3">
      <c r="G53" s="58"/>
      <c r="H53" s="58"/>
      <c r="I53" s="58"/>
      <c r="J53" s="58"/>
      <c r="K53" s="54"/>
    </row>
    <row r="54" spans="6:12" x14ac:dyDescent="0.3">
      <c r="G54" s="58"/>
      <c r="H54" s="58"/>
      <c r="I54" s="58"/>
      <c r="J54" s="58"/>
      <c r="K54" s="54"/>
    </row>
    <row r="55" spans="6:12" x14ac:dyDescent="0.3">
      <c r="G55" s="58"/>
      <c r="H55" s="58"/>
      <c r="I55" s="58"/>
      <c r="J55" s="58"/>
      <c r="K55" s="54"/>
    </row>
    <row r="56" spans="6:12" x14ac:dyDescent="0.3">
      <c r="G56" s="58"/>
      <c r="H56" s="58"/>
      <c r="I56" s="58"/>
      <c r="J56" s="58"/>
      <c r="K56" s="54"/>
    </row>
    <row r="57" spans="6:12" x14ac:dyDescent="0.3">
      <c r="G57" s="51"/>
      <c r="H57" s="59"/>
      <c r="I57" s="58"/>
      <c r="J57" s="51"/>
      <c r="K57" s="54"/>
    </row>
    <row r="58" spans="6:12" x14ac:dyDescent="0.3">
      <c r="F58" s="54"/>
      <c r="G58" s="54"/>
      <c r="H58" s="54"/>
      <c r="I58" s="54"/>
      <c r="J58" s="54"/>
      <c r="K58" s="54"/>
    </row>
    <row r="59" spans="6:12" x14ac:dyDescent="0.3">
      <c r="H59" s="10"/>
      <c r="I59" s="10"/>
      <c r="K59" s="54"/>
    </row>
    <row r="60" spans="6:12" x14ac:dyDescent="0.3">
      <c r="H60" s="10"/>
      <c r="I60" s="10"/>
      <c r="K60" s="54"/>
    </row>
    <row r="61" spans="6:12" x14ac:dyDescent="0.3">
      <c r="H61" s="10"/>
      <c r="I61" s="10"/>
      <c r="K61" s="54"/>
    </row>
    <row r="62" spans="6:12" x14ac:dyDescent="0.3">
      <c r="H62" s="10"/>
      <c r="I62" s="10"/>
      <c r="K62" s="56"/>
      <c r="L62"/>
    </row>
    <row r="63" spans="6:12" x14ac:dyDescent="0.3">
      <c r="H63" s="10"/>
      <c r="I63" s="10"/>
      <c r="K63" s="57"/>
      <c r="L63"/>
    </row>
    <row r="64" spans="6:12" x14ac:dyDescent="0.3">
      <c r="H64" s="10"/>
      <c r="I64" s="10"/>
      <c r="K64" s="57"/>
      <c r="L64"/>
    </row>
    <row r="65" spans="8:9" x14ac:dyDescent="0.3">
      <c r="H65" s="10"/>
      <c r="I65" s="10"/>
    </row>
    <row r="66" spans="8:9" x14ac:dyDescent="0.3">
      <c r="H66" s="10"/>
      <c r="I66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2025-05-29T12:22:11Z</dcterms:modified>
</cp:coreProperties>
</file>