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668E7129-84A1-4CA1-819E-8D05246F6BDF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G8" i="1" l="1"/>
  <c r="H8" i="1" s="1"/>
  <c r="O17" i="1"/>
  <c r="J27" i="1"/>
  <c r="L27" i="1" s="1"/>
  <c r="J28" i="1"/>
  <c r="L28" i="1" s="1"/>
  <c r="J26" i="1"/>
  <c r="L26" i="1" s="1"/>
  <c r="J25" i="1"/>
  <c r="L25" i="1" s="1"/>
  <c r="L29" i="1" l="1"/>
  <c r="N8" i="1"/>
  <c r="I8" i="1"/>
  <c r="M8" i="1"/>
  <c r="L8" i="1"/>
  <c r="K8" i="1"/>
  <c r="J8" i="1"/>
  <c r="P8" i="1" l="1"/>
  <c r="F17" i="1"/>
  <c r="G10" i="1" l="1"/>
  <c r="J10" i="1" l="1"/>
  <c r="J17" i="1" s="1"/>
  <c r="H10" i="1"/>
  <c r="M10" i="1"/>
  <c r="M17" i="1" s="1"/>
  <c r="L10" i="1"/>
  <c r="L17" i="1" s="1"/>
  <c r="K10" i="1"/>
  <c r="K17" i="1" s="1"/>
  <c r="E11" i="1" l="1"/>
  <c r="H17" i="1"/>
  <c r="N11" i="1"/>
  <c r="N10" i="1"/>
  <c r="I10" i="1"/>
  <c r="W15" i="1"/>
  <c r="N17" i="1" l="1"/>
  <c r="G11" i="1"/>
  <c r="P11" i="1" s="1"/>
  <c r="E17" i="1"/>
  <c r="G9" i="1"/>
  <c r="G17" i="1" s="1"/>
  <c r="I9" i="1" l="1"/>
  <c r="P9" i="1" l="1"/>
  <c r="P15" i="1" s="1"/>
  <c r="W17" i="1" s="1"/>
  <c r="I17" i="1"/>
</calcChain>
</file>

<file path=xl/sharedStrings.xml><?xml version="1.0" encoding="utf-8"?>
<sst xmlns="http://schemas.openxmlformats.org/spreadsheetml/2006/main" count="51" uniqueCount="50">
  <si>
    <t>Amount</t>
  </si>
  <si>
    <t>PAYMENT NOTE No.</t>
  </si>
  <si>
    <t>UTR</t>
  </si>
  <si>
    <t>SD (5%)</t>
  </si>
  <si>
    <t>Advance paid</t>
  </si>
  <si>
    <t>Total Paid Amount Rs. -</t>
  </si>
  <si>
    <t>Balance Payable Amount Rs. -</t>
  </si>
  <si>
    <t>Total Payable Amount Rs. -</t>
  </si>
  <si>
    <t>Hold Amount For Quantity excess against DPR</t>
  </si>
  <si>
    <t>BOE</t>
  </si>
  <si>
    <t>DPR</t>
  </si>
  <si>
    <t>Cum</t>
  </si>
  <si>
    <t>Diff</t>
  </si>
  <si>
    <t>Rate</t>
  </si>
  <si>
    <t>Amt</t>
  </si>
  <si>
    <t xml:space="preserve"> MAA DURGA ENTERPRISES</t>
  </si>
  <si>
    <t>SANPALAVillage Village Pipeline laying work</t>
  </si>
  <si>
    <t xml:space="preserve">C.C. ROAD </t>
  </si>
  <si>
    <t>R. BOE</t>
  </si>
  <si>
    <t>24-05-2023 NEFT/AXISP00392230452/RIUP23/359/MAA DURGA ENTERP 375759.00</t>
  </si>
  <si>
    <t>RIUP23/359</t>
  </si>
  <si>
    <t>Hold amount</t>
  </si>
  <si>
    <t>21-07-2023 NEFT/AXISP00408446749/RIUP23/1152/MAA DURGA ENTER 139275.00</t>
  </si>
  <si>
    <t>RIUP23/1152</t>
  </si>
  <si>
    <t>GST Release Note</t>
  </si>
  <si>
    <t>14-06-2023 NEFT/AXISP00398400316/RIUP23/654/MAA DURGA ENTERP ₹ 1,48,500.00</t>
  </si>
  <si>
    <t>RIUP23/654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</si>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</sst>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15" fontId="2" fillId="2" borderId="16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2" borderId="16" xfId="1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9" fontId="2" fillId="2" borderId="8" xfId="1" applyNumberFormat="1" applyFont="1" applyFill="1" applyBorder="1" applyAlignment="1">
      <alignment vertical="center"/>
    </xf>
    <xf numFmtId="9" fontId="2" fillId="2" borderId="23" xfId="1" applyNumberFormat="1" applyFont="1" applyFill="1" applyBorder="1" applyAlignment="1">
      <alignment vertical="center"/>
    </xf>
    <xf numFmtId="164" fontId="2" fillId="2" borderId="23" xfId="1" applyNumberFormat="1" applyFont="1" applyFill="1" applyBorder="1" applyAlignment="1">
      <alignment vertical="center"/>
    </xf>
    <xf numFmtId="164" fontId="2" fillId="2" borderId="7" xfId="1" applyNumberFormat="1" applyFont="1" applyFill="1" applyBorder="1" applyAlignment="1">
      <alignment vertical="center"/>
    </xf>
    <xf numFmtId="9" fontId="2" fillId="2" borderId="3" xfId="1" applyNumberFormat="1" applyFont="1" applyFill="1" applyBorder="1" applyAlignment="1">
      <alignment vertical="center"/>
    </xf>
    <xf numFmtId="9" fontId="2" fillId="2" borderId="6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164" fontId="2" fillId="2" borderId="15" xfId="1" applyNumberFormat="1" applyFont="1" applyFill="1" applyBorder="1" applyAlignment="1">
      <alignment vertical="center"/>
    </xf>
    <xf numFmtId="164" fontId="2" fillId="2" borderId="8" xfId="1" applyNumberFormat="1" applyFont="1" applyFill="1" applyBorder="1" applyAlignment="1">
      <alignment vertical="center"/>
    </xf>
    <xf numFmtId="164" fontId="2" fillId="2" borderId="24" xfId="1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164" fontId="2" fillId="2" borderId="10" xfId="1" applyNumberFormat="1" applyFont="1" applyFill="1" applyBorder="1" applyAlignment="1">
      <alignment vertical="center"/>
    </xf>
    <xf numFmtId="164" fontId="2" fillId="2" borderId="20" xfId="1" applyNumberFormat="1" applyFont="1" applyFill="1" applyBorder="1" applyAlignment="1">
      <alignment horizontal="right" vertical="center"/>
    </xf>
    <xf numFmtId="164" fontId="2" fillId="2" borderId="12" xfId="1" applyNumberFormat="1" applyFont="1" applyFill="1" applyBorder="1" applyAlignment="1">
      <alignment vertical="center"/>
    </xf>
    <xf numFmtId="164" fontId="2" fillId="2" borderId="26" xfId="1" applyNumberFormat="1" applyFont="1" applyFill="1" applyBorder="1" applyAlignment="1">
      <alignment vertical="center"/>
    </xf>
    <xf numFmtId="164" fontId="2" fillId="2" borderId="17" xfId="1" applyNumberFormat="1" applyFont="1" applyFill="1" applyBorder="1" applyAlignment="1">
      <alignment vertical="center"/>
    </xf>
    <xf numFmtId="164" fontId="2" fillId="2" borderId="19" xfId="1" applyNumberFormat="1" applyFont="1" applyFill="1" applyBorder="1" applyAlignment="1">
      <alignment vertical="center"/>
    </xf>
    <xf numFmtId="164" fontId="2" fillId="2" borderId="25" xfId="1" applyNumberFormat="1" applyFont="1" applyFill="1" applyBorder="1" applyAlignment="1">
      <alignment vertical="center"/>
    </xf>
    <xf numFmtId="164" fontId="2" fillId="2" borderId="21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2" fillId="2" borderId="27" xfId="1" applyNumberFormat="1" applyFont="1" applyFill="1" applyBorder="1" applyAlignment="1">
      <alignment vertical="center"/>
    </xf>
    <xf numFmtId="164" fontId="2" fillId="2" borderId="28" xfId="1" applyNumberFormat="1" applyFont="1" applyFill="1" applyBorder="1" applyAlignment="1">
      <alignment vertical="center"/>
    </xf>
    <xf numFmtId="164" fontId="2" fillId="2" borderId="29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0" fontId="0" fillId="2" borderId="10" xfId="0" applyFill="1" applyBorder="1" applyAlignment="1">
      <alignment horizontal="center" vertical="center"/>
    </xf>
    <xf numFmtId="164" fontId="0" fillId="2" borderId="10" xfId="1" applyNumberFormat="1" applyFont="1" applyFill="1" applyBorder="1" applyAlignment="1">
      <alignment horizontal="center" vertical="center"/>
    </xf>
    <xf numFmtId="0" fontId="0" fillId="2" borderId="0" xfId="1" applyNumberFormat="1" applyFont="1" applyFill="1" applyAlignment="1">
      <alignment vertical="center"/>
    </xf>
    <xf numFmtId="0" fontId="0" fillId="2" borderId="10" xfId="0" applyFill="1" applyBorder="1" applyAlignment="1">
      <alignment vertical="center"/>
    </xf>
    <xf numFmtId="164" fontId="0" fillId="2" borderId="10" xfId="1" applyNumberFormat="1" applyFont="1" applyFill="1" applyBorder="1" applyAlignment="1">
      <alignment vertical="center"/>
    </xf>
    <xf numFmtId="164" fontId="0" fillId="2" borderId="10" xfId="0" applyNumberFormat="1" applyFill="1" applyBorder="1"/>
    <xf numFmtId="164" fontId="0" fillId="2" borderId="10" xfId="1" applyNumberFormat="1" applyFont="1" applyFill="1" applyBorder="1" applyAlignment="1"/>
    <xf numFmtId="0" fontId="0" fillId="2" borderId="10" xfId="0" applyFill="1" applyBorder="1"/>
    <xf numFmtId="164" fontId="5" fillId="2" borderId="10" xfId="0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2" fillId="3" borderId="9" xfId="1" applyNumberFormat="1" applyFont="1" applyFill="1" applyBorder="1" applyAlignment="1">
      <alignment vertical="center"/>
    </xf>
    <xf numFmtId="164" fontId="2" fillId="3" borderId="16" xfId="1" applyNumberFormat="1" applyFont="1" applyFill="1" applyBorder="1" applyAlignment="1">
      <alignment vertical="center"/>
    </xf>
    <xf numFmtId="164" fontId="2" fillId="3" borderId="8" xfId="1" applyNumberFormat="1" applyFont="1" applyFill="1" applyBorder="1" applyAlignment="1">
      <alignment vertical="center"/>
    </xf>
    <xf numFmtId="164" fontId="2" fillId="3" borderId="28" xfId="1" applyNumberFormat="1" applyFont="1" applyFill="1" applyBorder="1" applyAlignment="1">
      <alignment vertical="center"/>
    </xf>
    <xf numFmtId="164" fontId="2" fillId="3" borderId="27" xfId="1" applyNumberFormat="1" applyFont="1" applyFill="1" applyBorder="1" applyAlignment="1">
      <alignment vertical="center"/>
    </xf>
    <xf numFmtId="164" fontId="2" fillId="3" borderId="6" xfId="1" applyNumberFormat="1" applyFont="1" applyFill="1" applyBorder="1" applyAlignment="1">
      <alignment vertical="center"/>
    </xf>
    <xf numFmtId="9" fontId="2" fillId="3" borderId="8" xfId="1" applyNumberFormat="1" applyFont="1" applyFill="1" applyBorder="1" applyAlignment="1">
      <alignment vertical="center"/>
    </xf>
    <xf numFmtId="9" fontId="2" fillId="3" borderId="23" xfId="1" applyNumberFormat="1" applyFont="1" applyFill="1" applyBorder="1" applyAlignment="1">
      <alignment vertical="center"/>
    </xf>
    <xf numFmtId="164" fontId="2" fillId="3" borderId="23" xfId="1" applyNumberFormat="1" applyFont="1" applyFill="1" applyBorder="1" applyAlignment="1">
      <alignment vertical="center"/>
    </xf>
    <xf numFmtId="164" fontId="2" fillId="3" borderId="7" xfId="1" applyNumberFormat="1" applyFont="1" applyFill="1" applyBorder="1" applyAlignment="1">
      <alignment vertical="center"/>
    </xf>
    <xf numFmtId="164" fontId="2" fillId="3" borderId="3" xfId="1" applyNumberFormat="1" applyFont="1" applyFill="1" applyBorder="1" applyAlignment="1">
      <alignment vertical="center"/>
    </xf>
    <xf numFmtId="9" fontId="2" fillId="3" borderId="3" xfId="1" applyNumberFormat="1" applyFont="1" applyFill="1" applyBorder="1" applyAlignment="1">
      <alignment vertical="center"/>
    </xf>
    <xf numFmtId="9" fontId="2" fillId="3" borderId="6" xfId="1" applyNumberFormat="1" applyFont="1" applyFill="1" applyBorder="1" applyAlignment="1">
      <alignment vertical="center"/>
    </xf>
    <xf numFmtId="164" fontId="2" fillId="3" borderId="5" xfId="1" applyNumberFormat="1" applyFont="1" applyFill="1" applyBorder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4" fillId="2" borderId="30" xfId="0" applyFont="1" applyFill="1" applyBorder="1" applyAlignment="1">
      <alignment vertical="center"/>
    </xf>
    <xf numFmtId="0" fontId="4" fillId="2" borderId="30" xfId="0" applyFont="1" applyFill="1" applyBorder="1" applyAlignment="1">
      <alignment horizontal="center" vertical="center" wrapText="1"/>
    </xf>
    <xf numFmtId="14" fontId="4" fillId="2" borderId="30" xfId="0" applyNumberFormat="1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164" fontId="7" fillId="2" borderId="30" xfId="1" applyNumberFormat="1" applyFont="1" applyFill="1" applyBorder="1" applyAlignment="1">
      <alignment horizontal="center" vertical="center"/>
    </xf>
    <xf numFmtId="164" fontId="4" fillId="2" borderId="30" xfId="1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tabSelected="1" zoomScale="85" zoomScaleNormal="85" workbookViewId="0">
      <selection activeCell="B4" sqref="B4"/>
    </sheetView>
  </sheetViews>
  <sheetFormatPr defaultColWidth="9" defaultRowHeight="14.4" x14ac:dyDescent="0.3"/>
  <cols>
    <col min="1" max="1" width="9" style="11"/>
    <col min="2" max="2" width="30" style="11" customWidth="1"/>
    <col min="3" max="3" width="13.44140625" style="11" bestFit="1" customWidth="1"/>
    <col min="4" max="4" width="11.5546875" style="11" bestFit="1" customWidth="1"/>
    <col min="5" max="5" width="13.33203125" style="11" bestFit="1" customWidth="1"/>
    <col min="6" max="7" width="13.33203125" style="11" customWidth="1"/>
    <col min="8" max="8" width="14.6640625" style="35" customWidth="1"/>
    <col min="9" max="9" width="12.88671875" style="35" bestFit="1" customWidth="1"/>
    <col min="10" max="10" width="10.6640625" style="11" bestFit="1" customWidth="1"/>
    <col min="11" max="11" width="11.5546875" style="11" bestFit="1" customWidth="1"/>
    <col min="12" max="12" width="12.33203125" style="11" customWidth="1"/>
    <col min="13" max="13" width="10.44140625" style="11" customWidth="1"/>
    <col min="14" max="16" width="14.88671875" style="11" customWidth="1"/>
    <col min="17" max="17" width="7.33203125" style="11" customWidth="1"/>
    <col min="18" max="18" width="21.6640625" style="11" bestFit="1" customWidth="1"/>
    <col min="19" max="19" width="12.6640625" style="11" bestFit="1" customWidth="1"/>
    <col min="20" max="20" width="14.5546875" style="11" bestFit="1" customWidth="1"/>
    <col min="21" max="22" width="14.5546875" style="11" customWidth="1"/>
    <col min="23" max="23" width="14.6640625" style="11" bestFit="1" customWidth="1"/>
    <col min="24" max="24" width="72.44140625" style="11" bestFit="1" customWidth="1"/>
    <col min="25" max="16384" width="9" style="11"/>
  </cols>
  <sheetData>
    <row r="1" spans="1:24" s="70" customFormat="1" ht="24.9" customHeight="1" x14ac:dyDescent="0.3">
      <c r="A1" s="68" t="s">
        <v>27</v>
      </c>
      <c r="B1" s="69" t="s">
        <v>15</v>
      </c>
    </row>
    <row r="2" spans="1:24" s="70" customFormat="1" ht="24.9" customHeight="1" x14ac:dyDescent="0.3">
      <c r="A2" s="68" t="s">
        <v>28</v>
      </c>
      <c r="B2" s="70" t="s">
        <v>29</v>
      </c>
    </row>
    <row r="3" spans="1:24" s="70" customFormat="1" ht="30.6" customHeight="1" x14ac:dyDescent="0.3">
      <c r="A3" s="68" t="s">
        <v>30</v>
      </c>
      <c r="B3" s="68" t="s">
        <v>31</v>
      </c>
    </row>
    <row r="4" spans="1:24" s="70" customFormat="1" ht="24.9" customHeight="1" thickBot="1" x14ac:dyDescent="0.35">
      <c r="A4" s="68" t="s">
        <v>32</v>
      </c>
      <c r="B4" s="68" t="s">
        <v>31</v>
      </c>
    </row>
    <row r="5" spans="1:24" ht="43.95" customHeight="1" thickBot="1" x14ac:dyDescent="0.35">
      <c r="A5" s="71" t="s">
        <v>33</v>
      </c>
      <c r="B5" s="72" t="s">
        <v>34</v>
      </c>
      <c r="C5" s="73" t="s">
        <v>35</v>
      </c>
      <c r="D5" s="74" t="s">
        <v>36</v>
      </c>
      <c r="E5" s="72" t="s">
        <v>37</v>
      </c>
      <c r="F5" s="72" t="s">
        <v>38</v>
      </c>
      <c r="G5" s="74" t="s">
        <v>39</v>
      </c>
      <c r="H5" s="75" t="s">
        <v>40</v>
      </c>
      <c r="I5" s="76" t="s">
        <v>0</v>
      </c>
      <c r="J5" s="72" t="s">
        <v>41</v>
      </c>
      <c r="K5" s="72" t="s">
        <v>42</v>
      </c>
      <c r="L5" s="72" t="s">
        <v>43</v>
      </c>
      <c r="M5" s="72" t="s">
        <v>44</v>
      </c>
      <c r="N5" s="72" t="s">
        <v>45</v>
      </c>
      <c r="O5" s="10" t="s">
        <v>8</v>
      </c>
      <c r="P5" s="72" t="s">
        <v>46</v>
      </c>
      <c r="Q5" s="3"/>
      <c r="R5" s="2" t="s">
        <v>1</v>
      </c>
      <c r="S5" s="72" t="s">
        <v>47</v>
      </c>
      <c r="T5" s="72" t="s">
        <v>48</v>
      </c>
      <c r="U5" s="1" t="s">
        <v>3</v>
      </c>
      <c r="V5" s="2" t="s">
        <v>4</v>
      </c>
      <c r="W5" s="72" t="s">
        <v>49</v>
      </c>
      <c r="X5" s="10" t="s">
        <v>2</v>
      </c>
    </row>
    <row r="6" spans="1:24" x14ac:dyDescent="0.3">
      <c r="B6" s="12"/>
      <c r="C6" s="13"/>
      <c r="D6" s="13"/>
      <c r="E6" s="39"/>
      <c r="F6" s="38"/>
      <c r="G6" s="37"/>
      <c r="H6" s="15"/>
      <c r="I6" s="24"/>
      <c r="J6" s="16">
        <v>0.01</v>
      </c>
      <c r="K6" s="17">
        <v>0.05</v>
      </c>
      <c r="L6" s="17">
        <v>0.1</v>
      </c>
      <c r="M6" s="17">
        <v>0.1</v>
      </c>
      <c r="N6" s="18"/>
      <c r="O6" s="18"/>
      <c r="P6" s="18"/>
      <c r="Q6" s="3"/>
      <c r="R6" s="19"/>
      <c r="S6" s="14"/>
      <c r="T6" s="20">
        <v>0.01</v>
      </c>
      <c r="U6" s="21">
        <v>0.05</v>
      </c>
      <c r="V6" s="15"/>
      <c r="W6" s="22"/>
      <c r="X6" s="18"/>
    </row>
    <row r="7" spans="1:24" s="51" customFormat="1" ht="28.5" customHeight="1" x14ac:dyDescent="0.3">
      <c r="B7" s="52"/>
      <c r="C7" s="53"/>
      <c r="D7" s="54"/>
      <c r="E7" s="55"/>
      <c r="F7" s="55"/>
      <c r="G7" s="56"/>
      <c r="H7" s="57"/>
      <c r="I7" s="54"/>
      <c r="J7" s="58"/>
      <c r="K7" s="59"/>
      <c r="L7" s="59"/>
      <c r="M7" s="59"/>
      <c r="N7" s="60"/>
      <c r="O7" s="60"/>
      <c r="P7" s="60"/>
      <c r="Q7" s="66">
        <f>A8</f>
        <v>57451</v>
      </c>
      <c r="R7" s="61"/>
      <c r="S7" s="62"/>
      <c r="T7" s="63"/>
      <c r="U7" s="64"/>
      <c r="V7" s="57"/>
      <c r="W7" s="65"/>
      <c r="X7" s="60"/>
    </row>
    <row r="8" spans="1:24" ht="26.4" x14ac:dyDescent="0.3">
      <c r="A8" s="11">
        <v>57451</v>
      </c>
      <c r="B8" s="5" t="s">
        <v>16</v>
      </c>
      <c r="C8" s="6">
        <v>45066</v>
      </c>
      <c r="D8" s="8">
        <v>1</v>
      </c>
      <c r="E8" s="23">
        <v>773752.2</v>
      </c>
      <c r="F8" s="38">
        <v>0</v>
      </c>
      <c r="G8" s="38">
        <f>ROUND(E8-F8,)</f>
        <v>773752</v>
      </c>
      <c r="H8" s="15">
        <f>ROUND(G8*18%,)</f>
        <v>139275</v>
      </c>
      <c r="I8" s="24">
        <f>G8+H8</f>
        <v>913027</v>
      </c>
      <c r="J8" s="24">
        <f>ROUND(G8*$J$6,)</f>
        <v>7738</v>
      </c>
      <c r="K8" s="24">
        <f>ROUND(G8*$K$6,)</f>
        <v>38688</v>
      </c>
      <c r="L8" s="24">
        <f>ROUND(G8*$L$6,)</f>
        <v>77375</v>
      </c>
      <c r="M8" s="24">
        <f>ROUND(G8*$M$6,)</f>
        <v>77375</v>
      </c>
      <c r="N8" s="18">
        <f>H8</f>
        <v>139275</v>
      </c>
      <c r="O8" s="18">
        <v>196817.5</v>
      </c>
      <c r="P8" s="18">
        <f>I8-SUM(J8:O8)</f>
        <v>375758.5</v>
      </c>
      <c r="Q8" s="3"/>
      <c r="R8" s="25" t="s">
        <v>20</v>
      </c>
      <c r="S8" s="14">
        <v>375759</v>
      </c>
      <c r="T8" s="14"/>
      <c r="U8" s="15"/>
      <c r="V8" s="15"/>
      <c r="W8" s="22">
        <v>375759</v>
      </c>
      <c r="X8" s="26" t="s">
        <v>19</v>
      </c>
    </row>
    <row r="9" spans="1:24" ht="22.2" customHeight="1" x14ac:dyDescent="0.3">
      <c r="A9" s="11">
        <v>57451</v>
      </c>
      <c r="B9" s="5" t="s">
        <v>24</v>
      </c>
      <c r="C9" s="6">
        <v>45125</v>
      </c>
      <c r="D9" s="8">
        <v>1</v>
      </c>
      <c r="E9" s="23">
        <v>139275</v>
      </c>
      <c r="F9" s="38">
        <v>0</v>
      </c>
      <c r="G9" s="38">
        <f>E9-F9</f>
        <v>139275</v>
      </c>
      <c r="H9" s="15">
        <v>0</v>
      </c>
      <c r="I9" s="24">
        <f>G9+H9</f>
        <v>139275</v>
      </c>
      <c r="J9" s="24">
        <v>0</v>
      </c>
      <c r="K9" s="18">
        <v>0</v>
      </c>
      <c r="L9" s="18"/>
      <c r="M9" s="18"/>
      <c r="N9" s="18">
        <v>0</v>
      </c>
      <c r="O9" s="18"/>
      <c r="P9" s="18">
        <f>I9-SUM(J9:O9)</f>
        <v>139275</v>
      </c>
      <c r="Q9" s="3"/>
      <c r="R9" s="25" t="s">
        <v>23</v>
      </c>
      <c r="S9" s="14">
        <v>139275</v>
      </c>
      <c r="T9" s="14"/>
      <c r="U9" s="15"/>
      <c r="V9" s="15"/>
      <c r="W9" s="22">
        <v>139275</v>
      </c>
      <c r="X9" s="26" t="s">
        <v>22</v>
      </c>
    </row>
    <row r="10" spans="1:24" x14ac:dyDescent="0.3">
      <c r="A10" s="11">
        <v>57451</v>
      </c>
      <c r="B10" s="5"/>
      <c r="C10" s="6"/>
      <c r="D10" s="8"/>
      <c r="E10" s="23">
        <v>0</v>
      </c>
      <c r="F10" s="38">
        <v>0</v>
      </c>
      <c r="G10" s="38">
        <f>E10-F10</f>
        <v>0</v>
      </c>
      <c r="H10" s="15">
        <f>ROUND(G10*18%,)</f>
        <v>0</v>
      </c>
      <c r="I10" s="24">
        <f>G10+H10</f>
        <v>0</v>
      </c>
      <c r="J10" s="24">
        <f>ROUND(G10*$J$6,)</f>
        <v>0</v>
      </c>
      <c r="K10" s="24">
        <f>ROUND(G10*$K$6,)</f>
        <v>0</v>
      </c>
      <c r="L10" s="24">
        <f>ROUND(G10*$L$6,)</f>
        <v>0</v>
      </c>
      <c r="M10" s="24">
        <f>ROUND(G10*$M$6,)</f>
        <v>0</v>
      </c>
      <c r="N10" s="18">
        <f>H10</f>
        <v>0</v>
      </c>
      <c r="O10" s="18">
        <v>0</v>
      </c>
      <c r="P10" s="18">
        <v>0</v>
      </c>
      <c r="Q10" s="3"/>
      <c r="R10" s="25" t="s">
        <v>26</v>
      </c>
      <c r="S10" s="14">
        <v>148500</v>
      </c>
      <c r="T10" s="14"/>
      <c r="U10" s="15"/>
      <c r="V10" s="15"/>
      <c r="W10" s="22">
        <v>148500</v>
      </c>
      <c r="X10" s="67" t="s">
        <v>25</v>
      </c>
    </row>
    <row r="11" spans="1:24" ht="22.2" customHeight="1" x14ac:dyDescent="0.3">
      <c r="A11" s="11">
        <v>57451</v>
      </c>
      <c r="B11" s="5"/>
      <c r="C11" s="6"/>
      <c r="D11" s="8"/>
      <c r="E11" s="23">
        <f>H10</f>
        <v>0</v>
      </c>
      <c r="F11" s="38">
        <v>0</v>
      </c>
      <c r="G11" s="38">
        <f>E11-F11</f>
        <v>0</v>
      </c>
      <c r="H11" s="15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18">
        <f>H11</f>
        <v>0</v>
      </c>
      <c r="O11" s="18">
        <v>0</v>
      </c>
      <c r="P11" s="18">
        <f>G11</f>
        <v>0</v>
      </c>
      <c r="Q11" s="3"/>
      <c r="R11" s="25"/>
      <c r="S11" s="14"/>
      <c r="T11" s="14"/>
      <c r="U11" s="15"/>
      <c r="V11" s="15"/>
      <c r="W11" s="22"/>
      <c r="X11" s="26"/>
    </row>
    <row r="12" spans="1:24" ht="15" thickBot="1" x14ac:dyDescent="0.35">
      <c r="B12" s="4"/>
      <c r="C12" s="7"/>
      <c r="D12" s="7"/>
      <c r="E12" s="28"/>
      <c r="F12" s="28"/>
      <c r="G12" s="28"/>
      <c r="H12" s="30"/>
      <c r="I12" s="31"/>
      <c r="J12" s="31"/>
      <c r="K12" s="32"/>
      <c r="L12" s="32"/>
      <c r="M12" s="32"/>
      <c r="N12" s="32"/>
      <c r="O12" s="32"/>
      <c r="P12" s="32"/>
      <c r="Q12" s="9"/>
      <c r="R12" s="33"/>
      <c r="S12" s="29"/>
      <c r="T12" s="29"/>
      <c r="U12" s="29"/>
      <c r="V12" s="29"/>
      <c r="W12" s="34"/>
      <c r="X12" s="32"/>
    </row>
    <row r="13" spans="1:24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5"/>
      <c r="X13" s="14"/>
    </row>
    <row r="14" spans="1:24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5"/>
      <c r="X14" s="27"/>
    </row>
    <row r="15" spans="1:24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40" t="s">
        <v>7</v>
      </c>
      <c r="L15" s="14"/>
      <c r="M15" s="14"/>
      <c r="N15" s="14"/>
      <c r="O15" s="14"/>
      <c r="P15" s="40">
        <f>SUM(P8:P12)</f>
        <v>515033.5</v>
      </c>
      <c r="Q15" s="14"/>
      <c r="R15" s="14"/>
      <c r="S15" s="14"/>
      <c r="T15" s="40" t="s">
        <v>5</v>
      </c>
      <c r="U15" s="14"/>
      <c r="V15" s="14"/>
      <c r="W15" s="36">
        <f>SUM(W6:W12)</f>
        <v>663534</v>
      </c>
      <c r="X15" s="27"/>
    </row>
    <row r="16" spans="1:24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40"/>
      <c r="U16" s="14"/>
      <c r="V16" s="14"/>
      <c r="W16" s="15"/>
      <c r="X16" s="27"/>
    </row>
    <row r="17" spans="1:24" x14ac:dyDescent="0.3">
      <c r="A17" s="14"/>
      <c r="B17" s="14"/>
      <c r="C17" s="14"/>
      <c r="D17" s="14"/>
      <c r="E17" s="14">
        <f t="shared" ref="E17:O17" si="0">SUM(E8:E12)</f>
        <v>913027.2</v>
      </c>
      <c r="F17" s="14">
        <f t="shared" si="0"/>
        <v>0</v>
      </c>
      <c r="G17" s="14">
        <f t="shared" si="0"/>
        <v>913027</v>
      </c>
      <c r="H17" s="14">
        <f t="shared" si="0"/>
        <v>139275</v>
      </c>
      <c r="I17" s="14">
        <f t="shared" si="0"/>
        <v>1052302</v>
      </c>
      <c r="J17" s="14">
        <f t="shared" si="0"/>
        <v>7738</v>
      </c>
      <c r="K17" s="14">
        <f t="shared" si="0"/>
        <v>38688</v>
      </c>
      <c r="L17" s="14">
        <f t="shared" si="0"/>
        <v>77375</v>
      </c>
      <c r="M17" s="14">
        <f t="shared" si="0"/>
        <v>77375</v>
      </c>
      <c r="N17" s="14">
        <f t="shared" si="0"/>
        <v>139275</v>
      </c>
      <c r="O17" s="14">
        <f t="shared" si="0"/>
        <v>196817.5</v>
      </c>
      <c r="P17" s="14"/>
      <c r="Q17" s="14"/>
      <c r="R17" s="14"/>
      <c r="S17" s="14"/>
      <c r="T17" s="40" t="s">
        <v>6</v>
      </c>
      <c r="U17" s="14"/>
      <c r="V17" s="14"/>
      <c r="W17" s="36">
        <f>P15-W15</f>
        <v>-148500.5</v>
      </c>
      <c r="X17" s="27"/>
    </row>
    <row r="18" spans="1:24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5"/>
      <c r="X18" s="27"/>
    </row>
    <row r="20" spans="1:24" x14ac:dyDescent="0.3">
      <c r="K20" s="41"/>
    </row>
    <row r="23" spans="1:24" x14ac:dyDescent="0.3">
      <c r="G23" s="42"/>
      <c r="H23" s="43" t="s">
        <v>10</v>
      </c>
      <c r="I23" s="43" t="s">
        <v>11</v>
      </c>
      <c r="J23" s="42" t="s">
        <v>12</v>
      </c>
      <c r="K23" s="42" t="s">
        <v>13</v>
      </c>
      <c r="L23" s="42" t="s">
        <v>14</v>
      </c>
    </row>
    <row r="24" spans="1:24" x14ac:dyDescent="0.3">
      <c r="G24" s="45"/>
      <c r="H24" s="46"/>
      <c r="I24" s="46"/>
      <c r="J24" s="45"/>
      <c r="K24" s="45"/>
      <c r="L24" s="45"/>
    </row>
    <row r="25" spans="1:24" x14ac:dyDescent="0.3">
      <c r="G25" s="45">
        <v>160</v>
      </c>
      <c r="H25" s="46">
        <v>640</v>
      </c>
      <c r="I25" s="46">
        <v>705.4</v>
      </c>
      <c r="J25" s="47">
        <f>I25-H25</f>
        <v>65.399999999999977</v>
      </c>
      <c r="K25" s="45">
        <v>100</v>
      </c>
      <c r="L25" s="47">
        <f>J25*K25</f>
        <v>6539.9999999999982</v>
      </c>
    </row>
    <row r="26" spans="1:24" x14ac:dyDescent="0.3">
      <c r="G26" s="45" t="s">
        <v>17</v>
      </c>
      <c r="H26" s="46">
        <v>314.02999999999997</v>
      </c>
      <c r="I26" s="46">
        <v>452.19</v>
      </c>
      <c r="J26" s="47">
        <f>I26-H26</f>
        <v>138.16000000000003</v>
      </c>
      <c r="K26" s="45">
        <v>250</v>
      </c>
      <c r="L26" s="47">
        <f>J26*K26</f>
        <v>34540.000000000007</v>
      </c>
    </row>
    <row r="27" spans="1:24" x14ac:dyDescent="0.3">
      <c r="G27" s="45" t="s">
        <v>9</v>
      </c>
      <c r="H27" s="48">
        <v>15.25</v>
      </c>
      <c r="I27" s="48">
        <v>638.20000000000005</v>
      </c>
      <c r="J27" s="47">
        <f>I27-H27</f>
        <v>622.95000000000005</v>
      </c>
      <c r="K27" s="49">
        <v>50</v>
      </c>
      <c r="L27" s="47">
        <f>J27*K27</f>
        <v>31147.500000000004</v>
      </c>
    </row>
    <row r="28" spans="1:24" x14ac:dyDescent="0.3">
      <c r="G28" s="45" t="s">
        <v>18</v>
      </c>
      <c r="H28" s="48">
        <v>15.25</v>
      </c>
      <c r="I28" s="48">
        <v>638.20000000000005</v>
      </c>
      <c r="J28" s="47">
        <f>I28-H28</f>
        <v>622.95000000000005</v>
      </c>
      <c r="K28" s="49">
        <v>200</v>
      </c>
      <c r="L28" s="47">
        <f>J28*K28</f>
        <v>124590.00000000001</v>
      </c>
    </row>
    <row r="29" spans="1:24" x14ac:dyDescent="0.3">
      <c r="G29" s="45"/>
      <c r="H29" s="46"/>
      <c r="I29" s="46"/>
      <c r="J29" s="77" t="s">
        <v>21</v>
      </c>
      <c r="K29" s="78"/>
      <c r="L29" s="50">
        <f>SUM(L25:L28)</f>
        <v>196817.50000000003</v>
      </c>
    </row>
    <row r="34" spans="8:12" x14ac:dyDescent="0.3">
      <c r="H34" s="44"/>
      <c r="J34" s="35"/>
      <c r="K34" s="35"/>
      <c r="L34" s="35"/>
    </row>
  </sheetData>
  <mergeCells count="1">
    <mergeCell ref="J29:K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2025-05-29T10:56:42Z</dcterms:modified>
</cp:coreProperties>
</file>