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IDESHI LAL VERMA\"/>
    </mc:Choice>
  </mc:AlternateContent>
  <xr:revisionPtr revIDLastSave="0" documentId="13_ncr:1_{D3CF8C5D-928F-4CBC-A889-A327626C5C4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G8" i="1"/>
  <c r="I8" i="1" s="1"/>
  <c r="N8" i="1"/>
  <c r="L8" i="1" l="1"/>
  <c r="M8" i="1"/>
  <c r="K8" i="1"/>
  <c r="J8" i="1"/>
  <c r="P8" i="1" s="1"/>
  <c r="N7" i="1"/>
  <c r="T8" i="1" l="1"/>
  <c r="W8" i="1" s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3" i="1"/>
  <c r="F17" i="1" l="1"/>
  <c r="O17" i="1"/>
  <c r="T7" i="1" l="1"/>
  <c r="W7" i="1" l="1"/>
  <c r="W15" i="1" s="1"/>
  <c r="G7" i="1"/>
  <c r="K7" i="1" l="1"/>
  <c r="J7" i="1"/>
  <c r="J17" i="1" s="1"/>
  <c r="M7" i="1"/>
  <c r="M17" i="1" s="1"/>
  <c r="L7" i="1"/>
  <c r="L17" i="1" s="1"/>
  <c r="K17" i="1"/>
  <c r="H17" i="1"/>
  <c r="I7" i="1"/>
  <c r="P7" i="1" l="1"/>
  <c r="N17" i="1"/>
  <c r="E17" i="1" l="1"/>
  <c r="G17" i="1" l="1"/>
  <c r="P15" i="1" l="1"/>
  <c r="W17" i="1" s="1"/>
  <c r="I17" i="1"/>
</calcChain>
</file>

<file path=xl/sharedStrings.xml><?xml version="1.0" encoding="utf-8"?>
<sst xmlns="http://schemas.openxmlformats.org/spreadsheetml/2006/main" count="65" uniqueCount="63">
  <si>
    <t>Amount</t>
  </si>
  <si>
    <t>PAYMENT NOTE No.</t>
  </si>
  <si>
    <t>UTR</t>
  </si>
  <si>
    <t>SD (5%)</t>
  </si>
  <si>
    <t>Advance paid</t>
  </si>
  <si>
    <t>Pipeline Laying work</t>
  </si>
  <si>
    <t>Total Paid Amount Rs. -</t>
  </si>
  <si>
    <t>Total Payable Amount Rs. -</t>
  </si>
  <si>
    <t>Balance Payable Amount Rs. -</t>
  </si>
  <si>
    <t>Hold Amount For Quantity excess against DPR</t>
  </si>
  <si>
    <t>ISSOPUR TEEL Village Pipeline laying work</t>
  </si>
  <si>
    <t>VIDESHI LAL VERMA</t>
  </si>
  <si>
    <t>Dia of PIPE</t>
  </si>
  <si>
    <t>Ambay tools</t>
  </si>
  <si>
    <t>DPR</t>
  </si>
  <si>
    <t>FHTC</t>
  </si>
  <si>
    <t>Dism. BOE</t>
  </si>
  <si>
    <t>Dism. BT</t>
  </si>
  <si>
    <t>Dism. IL</t>
  </si>
  <si>
    <t>Dism. C C</t>
  </si>
  <si>
    <t>RR. IL</t>
  </si>
  <si>
    <t>RR. BT</t>
  </si>
  <si>
    <t>RR. BOE</t>
  </si>
  <si>
    <t>RR. C C</t>
  </si>
  <si>
    <t>Quantity as per revised Drawing</t>
  </si>
  <si>
    <t>Quantity as per DPR</t>
  </si>
  <si>
    <t>Videshi Lal Verma</t>
  </si>
  <si>
    <t>Cum</t>
  </si>
  <si>
    <t>30-06-2023 NEFT/AXISP00402141209/RIUP23/960/VIDESHI LAL VERM 49500.00</t>
  </si>
  <si>
    <t>13-06-2023 NEFT/AXISP00398119349/RIUP23/646/VIDESHI LAL VERM 49500.00</t>
  </si>
  <si>
    <t>RIUP23/646</t>
  </si>
  <si>
    <t>RIUP23/960</t>
  </si>
  <si>
    <t>17-07-2023 NEFT/AXISP00407488698/RIUP23/1104/VIDESHI LAL VER 82841.0</t>
  </si>
  <si>
    <t>RIUP23/1104</t>
  </si>
  <si>
    <t>14-08-2023 NEFT/AXISP00415763053/RIUP23/1519/VIDESHI LAL VER ₹ 49,500.00</t>
  </si>
  <si>
    <t>RIUP23/12519</t>
  </si>
  <si>
    <t>31-07-2023 NEFT/AXISP00859645626/RIUP23/1294/VIDESHI LAL VER 79174.00</t>
  </si>
  <si>
    <t>25-10-2023 NEFT/AXISP00436731130/RIUP23/2858/VIDESHI LAL VERMA/CBIN0284109 49500.00</t>
  </si>
  <si>
    <t>RIUP23/2858</t>
  </si>
  <si>
    <t>RIUP23/1294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</si>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</sst>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33333"/>
      <name val="Verdana"/>
      <family val="2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7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3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35" xfId="1" applyNumberFormat="1" applyFont="1" applyFill="1" applyBorder="1" applyAlignment="1">
      <alignment vertical="center"/>
    </xf>
    <xf numFmtId="164" fontId="3" fillId="2" borderId="36" xfId="1" applyNumberFormat="1" applyFont="1" applyFill="1" applyBorder="1" applyAlignment="1">
      <alignment vertical="center"/>
    </xf>
    <xf numFmtId="164" fontId="3" fillId="2" borderId="37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39" xfId="1" applyNumberFormat="1" applyFont="1" applyFill="1" applyBorder="1" applyAlignment="1">
      <alignment vertical="center"/>
    </xf>
    <xf numFmtId="0" fontId="5" fillId="2" borderId="31" xfId="0" applyFont="1" applyFill="1" applyBorder="1" applyAlignment="1">
      <alignment horizontal="center" vertical="center" wrapText="1"/>
    </xf>
    <xf numFmtId="164" fontId="3" fillId="2" borderId="40" xfId="1" applyNumberFormat="1" applyFont="1" applyFill="1" applyBorder="1" applyAlignment="1">
      <alignment vertical="center"/>
    </xf>
    <xf numFmtId="164" fontId="3" fillId="2" borderId="38" xfId="1" applyNumberFormat="1" applyFont="1" applyFill="1" applyBorder="1" applyAlignment="1">
      <alignment vertical="center"/>
    </xf>
    <xf numFmtId="0" fontId="8" fillId="0" borderId="0" xfId="0" applyFont="1"/>
    <xf numFmtId="0" fontId="0" fillId="2" borderId="12" xfId="0" applyFill="1" applyBorder="1" applyAlignment="1">
      <alignment horizontal="right" vertical="center" wrapText="1"/>
    </xf>
    <xf numFmtId="0" fontId="0" fillId="2" borderId="36" xfId="0" applyFill="1" applyBorder="1" applyAlignment="1">
      <alignment horizontal="right" vertical="center" wrapText="1"/>
    </xf>
    <xf numFmtId="0" fontId="0" fillId="2" borderId="38" xfId="0" applyFill="1" applyBorder="1" applyAlignment="1">
      <alignment horizontal="right" vertical="center" wrapText="1"/>
    </xf>
    <xf numFmtId="0" fontId="0" fillId="2" borderId="5" xfId="0" applyFill="1" applyBorder="1" applyAlignment="1">
      <alignment horizontal="right" vertical="center" wrapText="1"/>
    </xf>
    <xf numFmtId="0" fontId="6" fillId="0" borderId="0" xfId="0" applyFont="1"/>
    <xf numFmtId="164" fontId="9" fillId="2" borderId="1" xfId="2" applyFont="1" applyFill="1" applyBorder="1" applyAlignment="1">
      <alignment vertical="center"/>
    </xf>
    <xf numFmtId="164" fontId="9" fillId="2" borderId="2" xfId="2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6" fillId="2" borderId="41" xfId="0" applyFont="1" applyFill="1" applyBorder="1" applyAlignment="1">
      <alignment vertical="center"/>
    </xf>
    <xf numFmtId="0" fontId="6" fillId="2" borderId="41" xfId="0" applyFont="1" applyFill="1" applyBorder="1" applyAlignment="1">
      <alignment horizontal="center" vertical="center" wrapText="1"/>
    </xf>
    <xf numFmtId="14" fontId="6" fillId="2" borderId="41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64" fontId="11" fillId="2" borderId="41" xfId="2" applyFont="1" applyFill="1" applyBorder="1" applyAlignment="1">
      <alignment horizontal="center" vertical="center"/>
    </xf>
    <xf numFmtId="164" fontId="6" fillId="2" borderId="41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86E6822E-B96A-4C73-B3D2-347E06F9E05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zoomScale="85" zoomScaleNormal="85" workbookViewId="0">
      <selection activeCell="F2" sqref="F2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6" width="16.6640625" style="11" customWidth="1"/>
    <col min="7" max="7" width="13.33203125" style="11" customWidth="1"/>
    <col min="8" max="8" width="14.6640625" style="45" customWidth="1"/>
    <col min="9" max="9" width="12.88671875" style="45" bestFit="1" customWidth="1"/>
    <col min="10" max="10" width="10.6640625" style="11" bestFit="1" customWidth="1"/>
    <col min="11" max="11" width="10.44140625" style="11" bestFit="1" customWidth="1"/>
    <col min="12" max="12" width="10.44140625" style="11" customWidth="1"/>
    <col min="13" max="13" width="12.6640625" style="11" customWidth="1"/>
    <col min="14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8.88671875" style="11" bestFit="1" customWidth="1"/>
    <col min="24" max="24" width="71.88671875" style="11" bestFit="1" customWidth="1"/>
    <col min="25" max="16384" width="9" style="11"/>
  </cols>
  <sheetData>
    <row r="1" spans="1:24" ht="20.399999999999999" thickBot="1" x14ac:dyDescent="0.35">
      <c r="A1" s="72" t="s">
        <v>40</v>
      </c>
      <c r="B1" s="14" t="s">
        <v>11</v>
      </c>
      <c r="E1" s="12"/>
      <c r="F1" s="12"/>
      <c r="G1" s="12"/>
      <c r="H1" s="13"/>
      <c r="I1" s="13"/>
    </row>
    <row r="2" spans="1:24" ht="20.399999999999999" thickBot="1" x14ac:dyDescent="0.35">
      <c r="A2" s="72" t="s">
        <v>41</v>
      </c>
      <c r="B2" s="73" t="s">
        <v>42</v>
      </c>
      <c r="C2" s="14"/>
      <c r="D2" s="14"/>
      <c r="H2" s="49" t="s">
        <v>5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0.399999999999999" thickBot="1" x14ac:dyDescent="0.35">
      <c r="A3" s="72" t="s">
        <v>43</v>
      </c>
      <c r="B3" s="74" t="s">
        <v>44</v>
      </c>
      <c r="C3" s="14"/>
      <c r="D3" s="14"/>
      <c r="H3" s="49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" thickBot="1" x14ac:dyDescent="0.35">
      <c r="A4" s="72" t="s">
        <v>45</v>
      </c>
      <c r="B4" s="75" t="s">
        <v>44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4" ht="43.95" customHeight="1" thickBot="1" x14ac:dyDescent="0.35">
      <c r="A5" s="76" t="s">
        <v>46</v>
      </c>
      <c r="B5" s="77" t="s">
        <v>47</v>
      </c>
      <c r="C5" s="78" t="s">
        <v>48</v>
      </c>
      <c r="D5" s="79" t="s">
        <v>49</v>
      </c>
      <c r="E5" s="77" t="s">
        <v>50</v>
      </c>
      <c r="F5" s="77" t="s">
        <v>51</v>
      </c>
      <c r="G5" s="79" t="s">
        <v>52</v>
      </c>
      <c r="H5" s="80" t="s">
        <v>53</v>
      </c>
      <c r="I5" s="81" t="s">
        <v>0</v>
      </c>
      <c r="J5" s="77" t="s">
        <v>54</v>
      </c>
      <c r="K5" s="77" t="s">
        <v>55</v>
      </c>
      <c r="L5" s="77" t="s">
        <v>56</v>
      </c>
      <c r="M5" s="77" t="s">
        <v>57</v>
      </c>
      <c r="N5" s="77" t="s">
        <v>58</v>
      </c>
      <c r="O5" s="10" t="s">
        <v>9</v>
      </c>
      <c r="P5" s="77" t="s">
        <v>59</v>
      </c>
      <c r="Q5" s="3"/>
      <c r="R5" s="2" t="s">
        <v>1</v>
      </c>
      <c r="S5" s="77" t="s">
        <v>60</v>
      </c>
      <c r="T5" s="77" t="s">
        <v>61</v>
      </c>
      <c r="U5" s="1" t="s">
        <v>3</v>
      </c>
      <c r="V5" s="2" t="s">
        <v>4</v>
      </c>
      <c r="W5" s="77" t="s">
        <v>62</v>
      </c>
      <c r="X5" s="77" t="s">
        <v>2</v>
      </c>
    </row>
    <row r="6" spans="1:24" x14ac:dyDescent="0.3">
      <c r="B6" s="20"/>
      <c r="C6" s="21"/>
      <c r="D6" s="21"/>
      <c r="E6" s="50"/>
      <c r="F6" s="48"/>
      <c r="G6" s="47"/>
      <c r="H6" s="23"/>
      <c r="I6" s="32"/>
      <c r="J6" s="24">
        <v>0.01</v>
      </c>
      <c r="K6" s="25">
        <v>0.05</v>
      </c>
      <c r="L6" s="25">
        <v>0.1</v>
      </c>
      <c r="M6" s="25">
        <v>0.1</v>
      </c>
      <c r="N6" s="26"/>
      <c r="O6" s="26"/>
      <c r="P6" s="26"/>
      <c r="Q6" s="3"/>
      <c r="R6" s="27"/>
      <c r="S6" s="22"/>
      <c r="T6" s="28">
        <v>0.01</v>
      </c>
      <c r="U6" s="29">
        <v>0.05</v>
      </c>
      <c r="V6" s="23"/>
      <c r="W6" s="30"/>
      <c r="X6" s="26"/>
    </row>
    <row r="7" spans="1:24" ht="28.95" customHeight="1" x14ac:dyDescent="0.3">
      <c r="A7" s="11">
        <v>57795</v>
      </c>
      <c r="B7" s="5" t="s">
        <v>10</v>
      </c>
      <c r="C7" s="6">
        <v>45117</v>
      </c>
      <c r="D7" s="8">
        <v>1</v>
      </c>
      <c r="E7" s="31">
        <v>263745.15000000002</v>
      </c>
      <c r="F7" s="48">
        <v>18014.150000000001</v>
      </c>
      <c r="G7" s="48">
        <f>E7-F7</f>
        <v>245731.00000000003</v>
      </c>
      <c r="H7" s="23"/>
      <c r="I7" s="32">
        <f>G7+H7</f>
        <v>245731.00000000003</v>
      </c>
      <c r="J7" s="32">
        <f>ROUND(G7*$J$6,)</f>
        <v>2457</v>
      </c>
      <c r="K7" s="26">
        <f>ROUND(G7*5%,)</f>
        <v>12287</v>
      </c>
      <c r="L7" s="26">
        <f>ROUND(G7*10%,)</f>
        <v>24573</v>
      </c>
      <c r="M7" s="26">
        <f>ROUND(G7*10%,)</f>
        <v>24573</v>
      </c>
      <c r="N7" s="26">
        <f>H7</f>
        <v>0</v>
      </c>
      <c r="O7" s="26">
        <v>0</v>
      </c>
      <c r="P7" s="26">
        <f>ROUND(I7-SUM(J7:O7),)</f>
        <v>181841</v>
      </c>
      <c r="Q7" s="3"/>
      <c r="R7" s="33" t="s">
        <v>30</v>
      </c>
      <c r="S7" s="22">
        <v>50000</v>
      </c>
      <c r="T7" s="22">
        <f>T6*S7</f>
        <v>500</v>
      </c>
      <c r="U7" s="23">
        <v>0</v>
      </c>
      <c r="V7" s="23">
        <v>0</v>
      </c>
      <c r="W7" s="30">
        <f>S7-T7-U7-V7</f>
        <v>49500</v>
      </c>
      <c r="X7" s="34" t="s">
        <v>29</v>
      </c>
    </row>
    <row r="8" spans="1:24" ht="28.95" customHeight="1" x14ac:dyDescent="0.3">
      <c r="A8" s="11">
        <v>57795</v>
      </c>
      <c r="B8" s="5" t="s">
        <v>10</v>
      </c>
      <c r="C8" s="6">
        <v>45131</v>
      </c>
      <c r="D8" s="8">
        <v>2</v>
      </c>
      <c r="E8" s="31">
        <v>151129.72</v>
      </c>
      <c r="F8" s="48">
        <v>22517.5</v>
      </c>
      <c r="G8" s="48">
        <f>E8-F8</f>
        <v>128612.22</v>
      </c>
      <c r="H8" s="23"/>
      <c r="I8" s="32">
        <f>G8+H8</f>
        <v>128612.22</v>
      </c>
      <c r="J8" s="32">
        <f>ROUND(G8*$J$6,)</f>
        <v>1286</v>
      </c>
      <c r="K8" s="26">
        <f>ROUND(G8*5%,)</f>
        <v>6431</v>
      </c>
      <c r="L8" s="26">
        <f>ROUND(G8*10%,)</f>
        <v>12861</v>
      </c>
      <c r="M8" s="26">
        <f>ROUND(G8*10%,)</f>
        <v>12861</v>
      </c>
      <c r="N8" s="26">
        <f>H8</f>
        <v>0</v>
      </c>
      <c r="O8" s="26">
        <v>0</v>
      </c>
      <c r="P8" s="26">
        <f>ROUND(I8-SUM(J8:O8),)</f>
        <v>95173</v>
      </c>
      <c r="Q8" s="3"/>
      <c r="R8" s="33" t="s">
        <v>31</v>
      </c>
      <c r="S8" s="22">
        <v>50000</v>
      </c>
      <c r="T8" s="22">
        <f>T6*S8</f>
        <v>500</v>
      </c>
      <c r="U8" s="23"/>
      <c r="V8" s="23"/>
      <c r="W8" s="30">
        <f>S8-T8-U8-V8</f>
        <v>49500</v>
      </c>
      <c r="X8" s="34" t="s">
        <v>28</v>
      </c>
    </row>
    <row r="9" spans="1:24" x14ac:dyDescent="0.3">
      <c r="A9" s="11">
        <v>57795</v>
      </c>
      <c r="B9" s="35"/>
      <c r="C9" s="36"/>
      <c r="D9" s="36"/>
      <c r="E9" s="37"/>
      <c r="F9" s="52"/>
      <c r="G9" s="37"/>
      <c r="H9" s="52"/>
      <c r="I9" s="36"/>
      <c r="J9" s="36"/>
      <c r="K9" s="53"/>
      <c r="L9" s="53"/>
      <c r="M9" s="53"/>
      <c r="N9" s="53"/>
      <c r="O9" s="53"/>
      <c r="P9" s="53"/>
      <c r="Q9" s="9"/>
      <c r="R9" s="54" t="s">
        <v>33</v>
      </c>
      <c r="S9" s="55"/>
      <c r="T9" s="55"/>
      <c r="U9" s="55"/>
      <c r="V9" s="55"/>
      <c r="W9" s="56">
        <v>82841</v>
      </c>
      <c r="X9" s="34" t="s">
        <v>32</v>
      </c>
    </row>
    <row r="10" spans="1:24" x14ac:dyDescent="0.3">
      <c r="A10" s="11">
        <v>57795</v>
      </c>
      <c r="B10" s="35"/>
      <c r="C10" s="36"/>
      <c r="D10" s="36"/>
      <c r="E10" s="37"/>
      <c r="F10" s="52"/>
      <c r="G10" s="37"/>
      <c r="H10" s="52"/>
      <c r="I10" s="36"/>
      <c r="J10" s="36"/>
      <c r="K10" s="53"/>
      <c r="L10" s="53"/>
      <c r="M10" s="53"/>
      <c r="N10" s="53"/>
      <c r="O10" s="53"/>
      <c r="P10" s="53"/>
      <c r="Q10" s="9">
        <v>0</v>
      </c>
      <c r="R10" s="54" t="s">
        <v>35</v>
      </c>
      <c r="S10" s="55">
        <v>50000</v>
      </c>
      <c r="T10" s="55">
        <v>500</v>
      </c>
      <c r="U10" s="55"/>
      <c r="V10" s="55"/>
      <c r="W10" s="56">
        <f>S10-T10</f>
        <v>49500</v>
      </c>
      <c r="X10" s="34" t="s">
        <v>34</v>
      </c>
    </row>
    <row r="11" spans="1:24" ht="15" thickBot="1" x14ac:dyDescent="0.35">
      <c r="A11" s="11">
        <v>57795</v>
      </c>
      <c r="B11" s="4"/>
      <c r="C11" s="7"/>
      <c r="D11" s="7"/>
      <c r="E11" s="40"/>
      <c r="F11" s="40"/>
      <c r="G11" s="40"/>
      <c r="H11" s="40"/>
      <c r="I11" s="41"/>
      <c r="J11" s="41"/>
      <c r="K11" s="42"/>
      <c r="L11" s="42"/>
      <c r="M11" s="42"/>
      <c r="N11" s="42"/>
      <c r="O11" s="42"/>
      <c r="P11" s="42"/>
      <c r="Q11" s="9"/>
      <c r="R11" s="43" t="s">
        <v>39</v>
      </c>
      <c r="S11" s="39"/>
      <c r="T11" s="39"/>
      <c r="U11" s="39"/>
      <c r="V11" s="39"/>
      <c r="W11" s="44">
        <v>79174</v>
      </c>
      <c r="X11" s="42" t="s">
        <v>36</v>
      </c>
    </row>
    <row r="12" spans="1:24" x14ac:dyDescent="0.2">
      <c r="A12" s="11">
        <v>57795</v>
      </c>
      <c r="B12" s="62"/>
      <c r="C12" s="62"/>
      <c r="D12" s="62"/>
      <c r="E12" s="63"/>
      <c r="F12" s="63"/>
      <c r="G12" s="63"/>
      <c r="H12" s="63"/>
      <c r="I12" s="18"/>
      <c r="J12" s="18"/>
      <c r="K12" s="18"/>
      <c r="L12" s="18"/>
      <c r="M12" s="18"/>
      <c r="N12" s="18"/>
      <c r="O12" s="18"/>
      <c r="P12" s="18"/>
      <c r="Q12" s="64"/>
      <c r="R12" s="65" t="s">
        <v>38</v>
      </c>
      <c r="S12" s="66"/>
      <c r="T12" s="66"/>
      <c r="U12" s="66"/>
      <c r="V12" s="66"/>
      <c r="W12" s="63">
        <v>49500</v>
      </c>
      <c r="X12" s="67" t="s">
        <v>37</v>
      </c>
    </row>
    <row r="13" spans="1:24" x14ac:dyDescent="0.3">
      <c r="A13" s="11">
        <v>57795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3"/>
      <c r="X13" s="22"/>
    </row>
    <row r="14" spans="1:24" x14ac:dyDescent="0.3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3"/>
      <c r="X14" s="38"/>
    </row>
    <row r="15" spans="1:24" x14ac:dyDescent="0.3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51" t="s">
        <v>7</v>
      </c>
      <c r="N15" s="22"/>
      <c r="O15" s="22"/>
      <c r="P15" s="51">
        <f>SUM(P7:P11)</f>
        <v>277014</v>
      </c>
      <c r="Q15" s="22"/>
      <c r="R15" s="22"/>
      <c r="S15" s="22"/>
      <c r="T15" s="22"/>
      <c r="U15" s="51" t="s">
        <v>6</v>
      </c>
      <c r="V15" s="22"/>
      <c r="W15" s="46">
        <f>SUM(W6:W11)</f>
        <v>310515</v>
      </c>
      <c r="X15" s="38"/>
    </row>
    <row r="16" spans="1:24" x14ac:dyDescent="0.3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/>
      <c r="X16" s="38"/>
    </row>
    <row r="17" spans="2:24" x14ac:dyDescent="0.3">
      <c r="B17" s="22"/>
      <c r="C17" s="22"/>
      <c r="D17" s="22"/>
      <c r="E17" s="22">
        <f t="shared" ref="E17:O17" si="0">SUM(E7:E11)</f>
        <v>414874.87</v>
      </c>
      <c r="F17" s="22">
        <f t="shared" si="0"/>
        <v>40531.65</v>
      </c>
      <c r="G17" s="22">
        <f t="shared" si="0"/>
        <v>374343.22000000003</v>
      </c>
      <c r="H17" s="22">
        <f t="shared" si="0"/>
        <v>0</v>
      </c>
      <c r="I17" s="22">
        <f t="shared" si="0"/>
        <v>374343.22000000003</v>
      </c>
      <c r="J17" s="22">
        <f t="shared" si="0"/>
        <v>3743</v>
      </c>
      <c r="K17" s="22">
        <f t="shared" si="0"/>
        <v>18718</v>
      </c>
      <c r="L17" s="22">
        <f t="shared" si="0"/>
        <v>37434</v>
      </c>
      <c r="M17" s="22">
        <f t="shared" si="0"/>
        <v>37434</v>
      </c>
      <c r="N17" s="22">
        <f t="shared" si="0"/>
        <v>0</v>
      </c>
      <c r="O17" s="22">
        <f t="shared" si="0"/>
        <v>0</v>
      </c>
      <c r="P17" s="22"/>
      <c r="Q17" s="22"/>
      <c r="R17" s="22"/>
      <c r="S17" s="22"/>
      <c r="T17" s="22"/>
      <c r="U17" s="51" t="s">
        <v>8</v>
      </c>
      <c r="V17" s="22"/>
      <c r="W17" s="46">
        <f>P15-W15</f>
        <v>-33501</v>
      </c>
      <c r="X17" s="38"/>
    </row>
    <row r="18" spans="2:24" x14ac:dyDescent="0.3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38"/>
    </row>
    <row r="19" spans="2:24" x14ac:dyDescent="0.3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38"/>
    </row>
    <row r="22" spans="2:24" x14ac:dyDescent="0.3">
      <c r="C22" s="61" t="s">
        <v>12</v>
      </c>
      <c r="D22" s="61" t="s">
        <v>14</v>
      </c>
      <c r="E22" s="61" t="s">
        <v>13</v>
      </c>
      <c r="F22" s="61" t="s">
        <v>26</v>
      </c>
      <c r="G22" s="61" t="s">
        <v>27</v>
      </c>
    </row>
    <row r="23" spans="2:24" x14ac:dyDescent="0.3">
      <c r="B23" s="68" t="s">
        <v>24</v>
      </c>
      <c r="C23" s="58">
        <v>63</v>
      </c>
      <c r="D23" s="58">
        <v>5358</v>
      </c>
      <c r="E23" s="58">
        <v>751.3</v>
      </c>
      <c r="F23" s="57">
        <v>0</v>
      </c>
      <c r="G23" s="57">
        <f>E23+F23</f>
        <v>751.3</v>
      </c>
    </row>
    <row r="24" spans="2:24" x14ac:dyDescent="0.3">
      <c r="B24" s="68"/>
      <c r="C24" s="58">
        <v>75</v>
      </c>
      <c r="D24" s="58">
        <v>563</v>
      </c>
      <c r="E24" s="58">
        <v>77</v>
      </c>
      <c r="F24" s="57">
        <v>93</v>
      </c>
      <c r="G24" s="57">
        <f t="shared" ref="G24:G37" si="1">E24+F24</f>
        <v>170</v>
      </c>
    </row>
    <row r="25" spans="2:24" x14ac:dyDescent="0.3">
      <c r="B25" s="68"/>
      <c r="C25" s="58">
        <v>90</v>
      </c>
      <c r="D25" s="58">
        <v>1250</v>
      </c>
      <c r="E25" s="58">
        <v>275.39999999999998</v>
      </c>
      <c r="F25" s="57">
        <v>321.39999999999998</v>
      </c>
      <c r="G25" s="57">
        <f t="shared" si="1"/>
        <v>596.79999999999995</v>
      </c>
    </row>
    <row r="26" spans="2:24" x14ac:dyDescent="0.3">
      <c r="B26" s="68"/>
      <c r="C26" s="58">
        <v>110</v>
      </c>
      <c r="D26" s="58">
        <v>262</v>
      </c>
      <c r="E26" s="58">
        <v>138.5</v>
      </c>
      <c r="F26" s="57">
        <v>42</v>
      </c>
      <c r="G26" s="57">
        <f t="shared" si="1"/>
        <v>180.5</v>
      </c>
    </row>
    <row r="27" spans="2:24" x14ac:dyDescent="0.3">
      <c r="B27" s="68"/>
      <c r="C27" s="58">
        <v>160</v>
      </c>
      <c r="D27" s="58">
        <v>252</v>
      </c>
      <c r="E27" s="58">
        <v>242.2</v>
      </c>
      <c r="F27" s="57">
        <v>0</v>
      </c>
      <c r="G27" s="57">
        <f t="shared" si="1"/>
        <v>242.2</v>
      </c>
    </row>
    <row r="28" spans="2:24" x14ac:dyDescent="0.3">
      <c r="B28" s="68"/>
      <c r="C28" s="58">
        <v>200</v>
      </c>
      <c r="D28" s="58">
        <v>14</v>
      </c>
      <c r="E28" s="58">
        <v>0</v>
      </c>
      <c r="F28" s="57">
        <v>0</v>
      </c>
      <c r="G28" s="57">
        <f t="shared" si="1"/>
        <v>0</v>
      </c>
    </row>
    <row r="29" spans="2:24" x14ac:dyDescent="0.3">
      <c r="B29" s="69" t="s">
        <v>25</v>
      </c>
      <c r="C29" s="58" t="s">
        <v>15</v>
      </c>
      <c r="D29" s="58">
        <v>921</v>
      </c>
      <c r="E29" s="58">
        <v>43</v>
      </c>
      <c r="F29" s="57">
        <v>39</v>
      </c>
      <c r="G29" s="57">
        <f t="shared" si="1"/>
        <v>82</v>
      </c>
    </row>
    <row r="30" spans="2:24" x14ac:dyDescent="0.3">
      <c r="B30" s="70"/>
      <c r="C30" s="58" t="s">
        <v>16</v>
      </c>
      <c r="D30" s="58">
        <v>23.21</v>
      </c>
      <c r="E30" s="58">
        <v>448.19</v>
      </c>
      <c r="F30" s="57"/>
      <c r="G30" s="57">
        <f t="shared" si="1"/>
        <v>448.19</v>
      </c>
    </row>
    <row r="31" spans="2:24" x14ac:dyDescent="0.3">
      <c r="B31" s="70"/>
      <c r="C31" s="58" t="s">
        <v>17</v>
      </c>
      <c r="D31" s="58">
        <v>669.51</v>
      </c>
      <c r="E31" s="58">
        <v>0</v>
      </c>
      <c r="F31" s="57">
        <v>163.35</v>
      </c>
      <c r="G31" s="57">
        <f t="shared" si="1"/>
        <v>163.35</v>
      </c>
    </row>
    <row r="32" spans="2:24" x14ac:dyDescent="0.3">
      <c r="B32" s="70"/>
      <c r="C32" s="58" t="s">
        <v>18</v>
      </c>
      <c r="D32" s="58">
        <v>671.91</v>
      </c>
      <c r="E32" s="58">
        <v>0</v>
      </c>
      <c r="F32" s="57">
        <v>0</v>
      </c>
      <c r="G32" s="57">
        <f t="shared" si="1"/>
        <v>0</v>
      </c>
    </row>
    <row r="33" spans="2:7" x14ac:dyDescent="0.3">
      <c r="B33" s="70"/>
      <c r="C33" s="58" t="s">
        <v>19</v>
      </c>
      <c r="D33" s="58">
        <v>2313.9</v>
      </c>
      <c r="E33" s="58">
        <v>270.54000000000002</v>
      </c>
      <c r="F33" s="57">
        <v>337.43</v>
      </c>
      <c r="G33" s="57">
        <f t="shared" si="1"/>
        <v>607.97</v>
      </c>
    </row>
    <row r="34" spans="2:7" x14ac:dyDescent="0.3">
      <c r="B34" s="70"/>
      <c r="C34" s="58" t="s">
        <v>22</v>
      </c>
      <c r="D34" s="58">
        <v>23.21</v>
      </c>
      <c r="E34" s="58">
        <v>0</v>
      </c>
      <c r="F34" s="57">
        <v>0</v>
      </c>
      <c r="G34" s="57">
        <f t="shared" si="1"/>
        <v>0</v>
      </c>
    </row>
    <row r="35" spans="2:7" x14ac:dyDescent="0.3">
      <c r="B35" s="70"/>
      <c r="C35" s="58" t="s">
        <v>21</v>
      </c>
      <c r="D35" s="58">
        <v>669.51</v>
      </c>
      <c r="E35" s="58">
        <v>0</v>
      </c>
      <c r="F35" s="57">
        <v>0</v>
      </c>
      <c r="G35" s="57">
        <f t="shared" si="1"/>
        <v>0</v>
      </c>
    </row>
    <row r="36" spans="2:7" x14ac:dyDescent="0.3">
      <c r="B36" s="70"/>
      <c r="C36" s="58" t="s">
        <v>20</v>
      </c>
      <c r="D36" s="58">
        <v>671.91</v>
      </c>
      <c r="E36" s="58">
        <v>0</v>
      </c>
      <c r="F36" s="57">
        <v>0</v>
      </c>
      <c r="G36" s="57">
        <f t="shared" si="1"/>
        <v>0</v>
      </c>
    </row>
    <row r="37" spans="2:7" x14ac:dyDescent="0.3">
      <c r="B37" s="71"/>
      <c r="C37" s="58" t="s">
        <v>23</v>
      </c>
      <c r="D37" s="58">
        <v>2313.9</v>
      </c>
      <c r="E37" s="58">
        <v>0</v>
      </c>
      <c r="F37" s="57">
        <v>0</v>
      </c>
      <c r="G37" s="57">
        <f t="shared" si="1"/>
        <v>0</v>
      </c>
    </row>
    <row r="38" spans="2:7" x14ac:dyDescent="0.3">
      <c r="E38" s="60"/>
    </row>
    <row r="39" spans="2:7" x14ac:dyDescent="0.3">
      <c r="E39" s="59"/>
    </row>
    <row r="40" spans="2:7" x14ac:dyDescent="0.3">
      <c r="E40" s="59"/>
    </row>
  </sheetData>
  <mergeCells count="2">
    <mergeCell ref="B23:B28"/>
    <mergeCell ref="B29:B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2025-05-28T11:59:28Z</dcterms:modified>
</cp:coreProperties>
</file>