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SHAKUMBARI ENTERPRISES\"/>
    </mc:Choice>
  </mc:AlternateContent>
  <xr:revisionPtr revIDLastSave="0" documentId="13_ncr:1_{02C2F342-D6B8-41AA-8B24-F9E76952D92F}" xr6:coauthVersionLast="47" xr6:coauthVersionMax="47" xr10:uidLastSave="{00000000-0000-0000-0000-000000000000}"/>
  <bookViews>
    <workbookView xWindow="-96" yWindow="0" windowWidth="11712" windowHeight="12336" tabRatio="59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K34" i="1" s="1"/>
  <c r="G32" i="1"/>
  <c r="K32" i="1" s="1"/>
  <c r="R9" i="1"/>
  <c r="R10" i="1"/>
  <c r="R11" i="1"/>
  <c r="R12" i="1"/>
  <c r="R13" i="1"/>
  <c r="R14" i="1"/>
  <c r="G30" i="1"/>
  <c r="K30" i="1" s="1"/>
  <c r="G28" i="1"/>
  <c r="K28" i="1" s="1"/>
  <c r="N7" i="1"/>
  <c r="E26" i="1"/>
  <c r="G26" i="1" s="1"/>
  <c r="J26" i="1" s="1"/>
  <c r="H34" i="1" l="1"/>
  <c r="L34" i="1" s="1"/>
  <c r="J34" i="1"/>
  <c r="H32" i="1"/>
  <c r="L32" i="1" s="1"/>
  <c r="J32" i="1"/>
  <c r="H30" i="1"/>
  <c r="L30" i="1" s="1"/>
  <c r="J30" i="1"/>
  <c r="H28" i="1"/>
  <c r="I28" i="1"/>
  <c r="J28" i="1"/>
  <c r="K26" i="1"/>
  <c r="H26" i="1"/>
  <c r="L26" i="1" s="1"/>
  <c r="G20" i="1"/>
  <c r="H20" i="1" s="1"/>
  <c r="L20" i="1" s="1"/>
  <c r="G21" i="1"/>
  <c r="H21" i="1" s="1"/>
  <c r="L21" i="1" s="1"/>
  <c r="G22" i="1"/>
  <c r="J22" i="1" s="1"/>
  <c r="G23" i="1"/>
  <c r="H23" i="1" s="1"/>
  <c r="L23" i="1" s="1"/>
  <c r="G19" i="1"/>
  <c r="G18" i="1"/>
  <c r="I30" i="1" l="1"/>
  <c r="I34" i="1"/>
  <c r="I32" i="1"/>
  <c r="M34" i="1"/>
  <c r="M32" i="1"/>
  <c r="M30" i="1"/>
  <c r="L28" i="1"/>
  <c r="M28" i="1"/>
  <c r="I26" i="1"/>
  <c r="M26" i="1" s="1"/>
  <c r="K20" i="1"/>
  <c r="K23" i="1"/>
  <c r="I23" i="1"/>
  <c r="J23" i="1"/>
  <c r="K22" i="1"/>
  <c r="H22" i="1"/>
  <c r="J20" i="1"/>
  <c r="J21" i="1"/>
  <c r="I20" i="1"/>
  <c r="K21" i="1"/>
  <c r="I21" i="1"/>
  <c r="H19" i="1"/>
  <c r="L19" i="1" s="1"/>
  <c r="J19" i="1"/>
  <c r="K19" i="1"/>
  <c r="J18" i="1"/>
  <c r="K18" i="1"/>
  <c r="H18" i="1"/>
  <c r="L18" i="1" s="1"/>
  <c r="R8" i="1"/>
  <c r="G11" i="1"/>
  <c r="K11" i="1" s="1"/>
  <c r="G10" i="1"/>
  <c r="K10" i="1" s="1"/>
  <c r="G9" i="1"/>
  <c r="G8" i="1"/>
  <c r="J8" i="1" s="1"/>
  <c r="G17" i="1"/>
  <c r="G16" i="1"/>
  <c r="K16" i="1" s="1"/>
  <c r="G15" i="1"/>
  <c r="K15" i="1" s="1"/>
  <c r="G14" i="1"/>
  <c r="G13" i="1"/>
  <c r="K13" i="1" s="1"/>
  <c r="M23" i="1" l="1"/>
  <c r="M20" i="1"/>
  <c r="L22" i="1"/>
  <c r="I22" i="1"/>
  <c r="K8" i="1"/>
  <c r="M21" i="1"/>
  <c r="I19" i="1"/>
  <c r="M19" i="1" s="1"/>
  <c r="I18" i="1"/>
  <c r="M18" i="1" s="1"/>
  <c r="H13" i="1"/>
  <c r="L13" i="1" s="1"/>
  <c r="H8" i="1"/>
  <c r="H10" i="1"/>
  <c r="L10" i="1" s="1"/>
  <c r="J11" i="1"/>
  <c r="H11" i="1"/>
  <c r="L11" i="1" s="1"/>
  <c r="J10" i="1"/>
  <c r="H9" i="1"/>
  <c r="L9" i="1" s="1"/>
  <c r="K9" i="1"/>
  <c r="J9" i="1"/>
  <c r="K17" i="1"/>
  <c r="H17" i="1"/>
  <c r="L17" i="1" s="1"/>
  <c r="J17" i="1"/>
  <c r="J16" i="1"/>
  <c r="H16" i="1"/>
  <c r="L16" i="1" s="1"/>
  <c r="H15" i="1"/>
  <c r="L15" i="1" s="1"/>
  <c r="J15" i="1"/>
  <c r="H14" i="1"/>
  <c r="L14" i="1" s="1"/>
  <c r="K14" i="1"/>
  <c r="J14" i="1"/>
  <c r="J13" i="1"/>
  <c r="G12" i="1"/>
  <c r="L8" i="1" l="1"/>
  <c r="M22" i="1"/>
  <c r="I9" i="1"/>
  <c r="M9" i="1" s="1"/>
  <c r="H12" i="1"/>
  <c r="L12" i="1" s="1"/>
  <c r="I13" i="1"/>
  <c r="M13" i="1" s="1"/>
  <c r="I17" i="1"/>
  <c r="M17" i="1" s="1"/>
  <c r="I11" i="1"/>
  <c r="M11" i="1" s="1"/>
  <c r="I10" i="1"/>
  <c r="M10" i="1" s="1"/>
  <c r="I8" i="1"/>
  <c r="M8" i="1" s="1"/>
  <c r="I16" i="1"/>
  <c r="M16" i="1" s="1"/>
  <c r="I15" i="1"/>
  <c r="M15" i="1" s="1"/>
  <c r="I14" i="1"/>
  <c r="M14" i="1" s="1"/>
  <c r="K12" i="1"/>
  <c r="K40" i="1" s="1"/>
  <c r="J12" i="1"/>
  <c r="J40" i="1" s="1"/>
  <c r="H40" i="1" l="1"/>
  <c r="I12" i="1"/>
  <c r="M12" i="1" s="1"/>
  <c r="M40" i="1" s="1"/>
  <c r="R40" i="1" l="1"/>
  <c r="R42" i="1" s="1"/>
</calcChain>
</file>

<file path=xl/sharedStrings.xml><?xml version="1.0" encoding="utf-8"?>
<sst xmlns="http://schemas.openxmlformats.org/spreadsheetml/2006/main" count="71" uniqueCount="69">
  <si>
    <t>18% GST</t>
  </si>
  <si>
    <t>Amount</t>
  </si>
  <si>
    <t>PAYMENT NOTE No.</t>
  </si>
  <si>
    <t>UTR</t>
  </si>
  <si>
    <t>Total Payable Amount Rs. -</t>
  </si>
  <si>
    <t>Balance Payable Amount Rs. -</t>
  </si>
  <si>
    <t>Total Paid Amount Rs. -</t>
  </si>
  <si>
    <t>M/s SHAKUMBARI ENTERPRISES</t>
  </si>
  <si>
    <t>Air Compressor and OP unit work</t>
  </si>
  <si>
    <t>Paltheri Village , Block - Thanabhawan OP unit Work</t>
  </si>
  <si>
    <t>17-07-2023 NEFT/AXISP00407534686/RIUP23/1107/SHAKUMBARI ENTE 338400.00</t>
  </si>
  <si>
    <t>RIUP23/1107</t>
  </si>
  <si>
    <t>10-08-2023 NEFT/AXISP00414696950/RIUP23/1373/SHAKUMBARI ENTE 338400.00</t>
  </si>
  <si>
    <t>RIUP23/1373</t>
  </si>
  <si>
    <t>Ambetah Asadpur , Block - Kandhla OP Unit Work</t>
  </si>
  <si>
    <t>21,22,23,24,25,26,27,28,29</t>
  </si>
  <si>
    <t>22-08-2023 NEFT/AXISP00417367253/RIUP23/1653/SHAKUMBARI ENTE 338400.00</t>
  </si>
  <si>
    <t>22-08-2023 NEFT/AXISP00417367245/RIUP23/1654/SHAKUMBARI ENTE 129600.00</t>
  </si>
  <si>
    <t>RIUP23/1654</t>
  </si>
  <si>
    <t>RIUP23/1653</t>
  </si>
  <si>
    <t>29,31</t>
  </si>
  <si>
    <t>03-10-2023 NEFT/AXISP00430096848/RIUP23/2243/SHAKUMBARI ENTERPR 108000.00</t>
  </si>
  <si>
    <t>03-10-2023 NEFT/AXISP00430096872/RIUP23/2425/SHAKUMBARI ENTERPR 507600.00</t>
  </si>
  <si>
    <t>RIUP23/2243</t>
  </si>
  <si>
    <t>RIUP23/2425</t>
  </si>
  <si>
    <t>05-10-2023 NEFT/AXISP00430957659/RIUP23/2496/SHAKUMBARI ENTERPR 169200.00</t>
  </si>
  <si>
    <t>RIUP23/2496</t>
  </si>
  <si>
    <t>17-10-2023 NEFT/AXISP00435127238/RIUP23/2648/SHAKUMBARI ENTERPR/CBIN0282531 169200.00</t>
  </si>
  <si>
    <t>RIUP23/2648</t>
  </si>
  <si>
    <t>30-03-2024 NEFT/AXISP00486493285/RIUP23/4941/SHAKUMBARI ENTERPR/CBIN0282531 118800.00</t>
  </si>
  <si>
    <t>RIUP23/4941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</si>
  <si>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</si>
  <si>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</si>
  <si>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</si>
  <si>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</si>
  <si>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</si>
  <si>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</si>
  <si>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</si>
  <si>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</si>
  <si>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</si>
  <si>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</si>
  <si>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</si>
  <si>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</si>
  <si>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</si>
  <si>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</si>
  <si>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</si>
  <si>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</si>
  <si>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Final_Amount</t>
  </si>
  <si>
    <t>Payment_Amount</t>
  </si>
  <si>
    <t>TDS_Payment_Amount</t>
  </si>
  <si>
    <t>Total_Amount</t>
  </si>
  <si>
    <t>Bunta Village Air Copressor &amp; OP unit Work</t>
  </si>
  <si>
    <t>Khiavri Village Air Copressor &amp; OP unit Work</t>
  </si>
  <si>
    <t>Mullapur Village Air Copressor Work</t>
  </si>
  <si>
    <t>Paltheri Village Air Copressor Work</t>
  </si>
  <si>
    <t>Chousana Village OP unit Work</t>
  </si>
  <si>
    <t>Bindra Village OP unit Work</t>
  </si>
  <si>
    <t>Bajheri Village Air Compressor Work</t>
  </si>
  <si>
    <t>Peer Khera Village Air Compressor Work</t>
  </si>
  <si>
    <t>Khera Bhau Village Air Compressor Work</t>
  </si>
  <si>
    <t>Jasala Village Air Compressor Work</t>
  </si>
  <si>
    <t>Chautara Village Air Compressor Work</t>
  </si>
  <si>
    <t>Bibipur Tatund village Air Compressor Work</t>
  </si>
  <si>
    <t>Asadpur Bamnauli village OP Unit Work</t>
  </si>
  <si>
    <t>Nanupur Jaslar village OP Unit Work</t>
  </si>
  <si>
    <t>Dabheri village OP Unit Work</t>
  </si>
  <si>
    <t>Kandarpur village OP Unit Work</t>
  </si>
  <si>
    <t>Bhatu village Air Compressor &amp;  OP Unit Work</t>
  </si>
  <si>
    <t>Juhula  village OP Unit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</si>
</sst>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3" tint="0.39997558519241921"/>
      <name val="Times New Roman"/>
      <family val="1"/>
    </font>
    <font>
      <b/>
      <sz val="12"/>
      <color theme="4" tint="-0.249977111117893"/>
      <name val="Times New Roman"/>
      <family val="1"/>
    </font>
    <font>
      <b/>
      <sz val="12"/>
      <name val="Times New Roman"/>
      <family val="1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4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Alignment="1">
      <alignment vertical="center"/>
    </xf>
    <xf numFmtId="164" fontId="2" fillId="2" borderId="0" xfId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164" fontId="6" fillId="2" borderId="3" xfId="1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4" fontId="2" fillId="2" borderId="6" xfId="1" applyNumberFormat="1" applyFont="1" applyFill="1" applyBorder="1" applyAlignment="1">
      <alignment vertical="center"/>
    </xf>
    <xf numFmtId="164" fontId="2" fillId="2" borderId="19" xfId="1" applyNumberFormat="1" applyFont="1" applyFill="1" applyBorder="1" applyAlignment="1">
      <alignment vertical="center"/>
    </xf>
    <xf numFmtId="164" fontId="2" fillId="2" borderId="16" xfId="1" applyNumberFormat="1" applyFont="1" applyFill="1" applyBorder="1" applyAlignment="1">
      <alignment vertical="center"/>
    </xf>
    <xf numFmtId="164" fontId="2" fillId="2" borderId="33" xfId="1" applyNumberFormat="1" applyFont="1" applyFill="1" applyBorder="1" applyAlignment="1">
      <alignment vertical="center"/>
    </xf>
    <xf numFmtId="9" fontId="2" fillId="2" borderId="5" xfId="1" applyNumberFormat="1" applyFont="1" applyFill="1" applyBorder="1" applyAlignment="1">
      <alignment vertical="center"/>
    </xf>
    <xf numFmtId="164" fontId="2" fillId="2" borderId="8" xfId="1" applyNumberFormat="1" applyFont="1" applyFill="1" applyBorder="1" applyAlignment="1">
      <alignment vertical="center"/>
    </xf>
    <xf numFmtId="9" fontId="2" fillId="2" borderId="10" xfId="1" applyNumberFormat="1" applyFont="1" applyFill="1" applyBorder="1" applyAlignment="1">
      <alignment vertical="center"/>
    </xf>
    <xf numFmtId="9" fontId="2" fillId="2" borderId="29" xfId="1" applyNumberFormat="1" applyFont="1" applyFill="1" applyBorder="1" applyAlignment="1">
      <alignment vertical="center"/>
    </xf>
    <xf numFmtId="164" fontId="2" fillId="2" borderId="29" xfId="1" applyNumberFormat="1" applyFont="1" applyFill="1" applyBorder="1" applyAlignment="1">
      <alignment vertical="center"/>
    </xf>
    <xf numFmtId="164" fontId="2" fillId="2" borderId="9" xfId="1" applyNumberFormat="1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vertical="center"/>
    </xf>
    <xf numFmtId="164" fontId="2" fillId="2" borderId="7" xfId="1" applyNumberFormat="1" applyFont="1" applyFill="1" applyBorder="1" applyAlignment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15" fontId="2" fillId="2" borderId="1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4" fontId="2" fillId="2" borderId="17" xfId="1" applyNumberFormat="1" applyFont="1" applyFill="1" applyBorder="1" applyAlignment="1">
      <alignment vertical="center"/>
    </xf>
    <xf numFmtId="164" fontId="2" fillId="2" borderId="34" xfId="1" applyNumberFormat="1" applyFont="1" applyFill="1" applyBorder="1" applyAlignment="1">
      <alignment vertical="center"/>
    </xf>
    <xf numFmtId="164" fontId="2" fillId="2" borderId="10" xfId="1" applyNumberFormat="1" applyFont="1" applyFill="1" applyBorder="1" applyAlignment="1">
      <alignment vertical="center"/>
    </xf>
    <xf numFmtId="164" fontId="2" fillId="2" borderId="30" xfId="1" applyNumberFormat="1" applyFont="1" applyFill="1" applyBorder="1" applyAlignment="1">
      <alignment vertical="center"/>
    </xf>
    <xf numFmtId="0" fontId="2" fillId="0" borderId="22" xfId="0" applyFont="1" applyBorder="1" applyAlignment="1">
      <alignment vertical="center"/>
    </xf>
    <xf numFmtId="164" fontId="3" fillId="2" borderId="0" xfId="0" applyNumberFormat="1" applyFont="1" applyFill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164" fontId="2" fillId="2" borderId="12" xfId="1" applyNumberFormat="1" applyFont="1" applyFill="1" applyBorder="1" applyAlignment="1">
      <alignment vertical="center"/>
    </xf>
    <xf numFmtId="164" fontId="2" fillId="2" borderId="27" xfId="1" applyNumberFormat="1" applyFont="1" applyFill="1" applyBorder="1" applyAlignment="1">
      <alignment vertical="center"/>
    </xf>
    <xf numFmtId="0" fontId="2" fillId="0" borderId="23" xfId="0" applyFont="1" applyBorder="1" applyAlignment="1">
      <alignment vertical="center"/>
    </xf>
    <xf numFmtId="164" fontId="2" fillId="2" borderId="18" xfId="1" applyNumberFormat="1" applyFont="1" applyFill="1" applyBorder="1" applyAlignment="1">
      <alignment vertical="center"/>
    </xf>
    <xf numFmtId="164" fontId="2" fillId="2" borderId="21" xfId="1" applyNumberFormat="1" applyFont="1" applyFill="1" applyBorder="1" applyAlignment="1">
      <alignment vertical="center"/>
    </xf>
    <xf numFmtId="164" fontId="2" fillId="2" borderId="25" xfId="1" applyNumberFormat="1" applyFont="1" applyFill="1" applyBorder="1" applyAlignment="1">
      <alignment vertical="center"/>
    </xf>
    <xf numFmtId="164" fontId="2" fillId="2" borderId="15" xfId="1" applyNumberFormat="1" applyFont="1" applyFill="1" applyBorder="1" applyAlignment="1">
      <alignment vertical="center"/>
    </xf>
    <xf numFmtId="164" fontId="2" fillId="2" borderId="22" xfId="1" applyNumberFormat="1" applyFont="1" applyFill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164" fontId="2" fillId="2" borderId="26" xfId="1" applyNumberFormat="1" applyFont="1" applyFill="1" applyBorder="1" applyAlignment="1">
      <alignment horizontal="right" vertical="center"/>
    </xf>
    <xf numFmtId="164" fontId="2" fillId="2" borderId="14" xfId="1" applyNumberFormat="1" applyFont="1" applyFill="1" applyBorder="1" applyAlignment="1">
      <alignment vertical="center"/>
    </xf>
    <xf numFmtId="164" fontId="2" fillId="2" borderId="32" xfId="1" applyNumberFormat="1" applyFont="1" applyFill="1" applyBorder="1" applyAlignment="1">
      <alignment vertical="center"/>
    </xf>
    <xf numFmtId="164" fontId="2" fillId="2" borderId="20" xfId="1" applyNumberFormat="1" applyFont="1" applyFill="1" applyBorder="1" applyAlignment="1">
      <alignment vertical="center"/>
    </xf>
    <xf numFmtId="164" fontId="2" fillId="2" borderId="24" xfId="1" applyNumberFormat="1" applyFont="1" applyFill="1" applyBorder="1" applyAlignment="1">
      <alignment vertical="center"/>
    </xf>
    <xf numFmtId="164" fontId="2" fillId="2" borderId="31" xfId="1" applyNumberFormat="1" applyFont="1" applyFill="1" applyBorder="1" applyAlignment="1">
      <alignment vertical="center"/>
    </xf>
    <xf numFmtId="164" fontId="2" fillId="2" borderId="28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15" fontId="2" fillId="2" borderId="21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164" fontId="2" fillId="3" borderId="11" xfId="1" applyNumberFormat="1" applyFont="1" applyFill="1" applyBorder="1" applyAlignment="1">
      <alignment vertical="center"/>
    </xf>
    <xf numFmtId="164" fontId="2" fillId="3" borderId="19" xfId="1" applyNumberFormat="1" applyFont="1" applyFill="1" applyBorder="1" applyAlignment="1">
      <alignment vertical="center"/>
    </xf>
    <xf numFmtId="164" fontId="2" fillId="3" borderId="10" xfId="1" applyNumberFormat="1" applyFont="1" applyFill="1" applyBorder="1" applyAlignment="1">
      <alignment vertical="center"/>
    </xf>
    <xf numFmtId="164" fontId="2" fillId="3" borderId="16" xfId="1" applyNumberFormat="1" applyFont="1" applyFill="1" applyBorder="1" applyAlignment="1">
      <alignment vertical="center"/>
    </xf>
    <xf numFmtId="164" fontId="2" fillId="3" borderId="33" xfId="1" applyNumberFormat="1" applyFont="1" applyFill="1" applyBorder="1" applyAlignment="1">
      <alignment vertical="center"/>
    </xf>
    <xf numFmtId="9" fontId="2" fillId="3" borderId="5" xfId="1" applyNumberFormat="1" applyFont="1" applyFill="1" applyBorder="1" applyAlignment="1">
      <alignment vertical="center"/>
    </xf>
    <xf numFmtId="164" fontId="2" fillId="3" borderId="8" xfId="1" applyNumberFormat="1" applyFont="1" applyFill="1" applyBorder="1" applyAlignment="1">
      <alignment vertical="center"/>
    </xf>
    <xf numFmtId="9" fontId="2" fillId="3" borderId="10" xfId="1" applyNumberFormat="1" applyFont="1" applyFill="1" applyBorder="1" applyAlignment="1">
      <alignment vertical="center"/>
    </xf>
    <xf numFmtId="9" fontId="2" fillId="3" borderId="29" xfId="1" applyNumberFormat="1" applyFont="1" applyFill="1" applyBorder="1" applyAlignment="1">
      <alignment vertical="center"/>
    </xf>
    <xf numFmtId="9" fontId="2" fillId="3" borderId="33" xfId="1" applyNumberFormat="1" applyFont="1" applyFill="1" applyBorder="1" applyAlignment="1">
      <alignment vertical="center"/>
    </xf>
    <xf numFmtId="164" fontId="2" fillId="3" borderId="29" xfId="1" applyNumberFormat="1" applyFont="1" applyFill="1" applyBorder="1" applyAlignment="1">
      <alignment vertical="center"/>
    </xf>
    <xf numFmtId="164" fontId="2" fillId="3" borderId="9" xfId="1" applyNumberFormat="1" applyFont="1" applyFill="1" applyBorder="1" applyAlignment="1">
      <alignment vertical="center"/>
    </xf>
    <xf numFmtId="164" fontId="2" fillId="3" borderId="5" xfId="1" applyNumberFormat="1" applyFont="1" applyFill="1" applyBorder="1" applyAlignment="1">
      <alignment vertical="center"/>
    </xf>
    <xf numFmtId="164" fontId="2" fillId="3" borderId="7" xfId="1" applyNumberFormat="1" applyFont="1" applyFill="1" applyBorder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23" xfId="0" applyFont="1" applyBorder="1" applyAlignment="1">
      <alignment vertical="center"/>
    </xf>
    <xf numFmtId="0" fontId="9" fillId="0" borderId="0" xfId="0" applyFont="1"/>
    <xf numFmtId="164" fontId="10" fillId="2" borderId="1" xfId="2" applyFont="1" applyFill="1" applyBorder="1" applyAlignment="1">
      <alignment vertical="center"/>
    </xf>
    <xf numFmtId="164" fontId="10" fillId="2" borderId="2" xfId="2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9" fillId="2" borderId="35" xfId="0" applyFont="1" applyFill="1" applyBorder="1" applyAlignment="1">
      <alignment vertical="center"/>
    </xf>
    <xf numFmtId="0" fontId="9" fillId="2" borderId="35" xfId="0" applyFont="1" applyFill="1" applyBorder="1" applyAlignment="1">
      <alignment horizontal="center" vertical="center" wrapText="1"/>
    </xf>
    <xf numFmtId="14" fontId="9" fillId="2" borderId="35" xfId="0" applyNumberFormat="1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164" fontId="12" fillId="2" borderId="35" xfId="2" applyFont="1" applyFill="1" applyBorder="1" applyAlignment="1">
      <alignment horizontal="center" vertical="center"/>
    </xf>
    <xf numFmtId="164" fontId="9" fillId="2" borderId="35" xfId="2" applyFont="1" applyFill="1" applyBorder="1" applyAlignment="1">
      <alignment horizontal="center" vertical="center"/>
    </xf>
  </cellXfs>
  <cellStyles count="3">
    <cellStyle name="Comma" xfId="1" builtinId="3"/>
    <cellStyle name="Comma 2" xfId="2" xr:uid="{65754269-3F07-4BEA-B351-0C6C755EE45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zoomScale="70" zoomScaleNormal="70" workbookViewId="0">
      <selection activeCell="A8" sqref="A8:A34"/>
    </sheetView>
  </sheetViews>
  <sheetFormatPr defaultColWidth="9" defaultRowHeight="15.6" x14ac:dyDescent="0.3"/>
  <cols>
    <col min="1" max="1" width="9" style="1"/>
    <col min="2" max="2" width="30" style="1" customWidth="1"/>
    <col min="3" max="3" width="13.5546875" style="1" bestFit="1" customWidth="1"/>
    <col min="4" max="4" width="11.6640625" style="1" bestFit="1" customWidth="1"/>
    <col min="5" max="5" width="14.33203125" style="1" bestFit="1" customWidth="1"/>
    <col min="6" max="6" width="13.33203125" style="1" customWidth="1"/>
    <col min="7" max="7" width="18.5546875" style="1" bestFit="1" customWidth="1"/>
    <col min="8" max="8" width="14.6640625" style="5" customWidth="1"/>
    <col min="9" max="9" width="14.33203125" style="5" bestFit="1" customWidth="1"/>
    <col min="10" max="10" width="14" style="1" customWidth="1"/>
    <col min="11" max="11" width="16.88671875" style="1" customWidth="1"/>
    <col min="12" max="12" width="15" style="1" customWidth="1"/>
    <col min="13" max="13" width="16.33203125" style="1" bestFit="1" customWidth="1"/>
    <col min="14" max="14" width="8" style="1" customWidth="1"/>
    <col min="15" max="15" width="21.6640625" style="1" bestFit="1" customWidth="1"/>
    <col min="16" max="16" width="14.33203125" style="1" bestFit="1" customWidth="1"/>
    <col min="17" max="17" width="14.88671875" style="1" bestFit="1" customWidth="1"/>
    <col min="18" max="18" width="17.44140625" style="1" customWidth="1"/>
    <col min="19" max="19" width="93.88671875" style="1" customWidth="1"/>
    <col min="20" max="16384" width="9" style="1"/>
  </cols>
  <sheetData>
    <row r="1" spans="1:19" ht="16.2" thickBot="1" x14ac:dyDescent="0.35">
      <c r="A1" s="73" t="s">
        <v>31</v>
      </c>
      <c r="B1" s="3" t="s">
        <v>7</v>
      </c>
      <c r="E1" s="2"/>
      <c r="F1" s="2"/>
      <c r="G1" s="2"/>
      <c r="H1" s="3"/>
      <c r="I1" s="3"/>
    </row>
    <row r="2" spans="1:19" ht="18.600000000000001" thickBot="1" x14ac:dyDescent="0.35">
      <c r="A2" s="73" t="s">
        <v>32</v>
      </c>
      <c r="B2" s="74" t="s">
        <v>33</v>
      </c>
      <c r="C2" s="4"/>
      <c r="D2" s="4"/>
      <c r="I2" s="6" t="s">
        <v>8</v>
      </c>
    </row>
    <row r="3" spans="1:19" ht="18.600000000000001" thickBot="1" x14ac:dyDescent="0.35">
      <c r="A3" s="73" t="s">
        <v>34</v>
      </c>
      <c r="B3" s="75" t="s">
        <v>35</v>
      </c>
      <c r="C3" s="4"/>
      <c r="D3" s="4"/>
      <c r="I3" s="6"/>
    </row>
    <row r="4" spans="1:19" ht="16.2" thickBot="1" x14ac:dyDescent="0.35">
      <c r="A4" s="73" t="s">
        <v>36</v>
      </c>
      <c r="B4" s="76" t="s">
        <v>35</v>
      </c>
      <c r="C4" s="7"/>
      <c r="D4" s="7"/>
      <c r="E4" s="7"/>
      <c r="H4" s="3"/>
      <c r="I4" s="3"/>
      <c r="P4" s="8"/>
      <c r="Q4" s="8"/>
      <c r="R4" s="8"/>
      <c r="S4" s="8"/>
    </row>
    <row r="5" spans="1:19" ht="43.95" customHeight="1" thickBot="1" x14ac:dyDescent="0.35">
      <c r="A5" s="77" t="s">
        <v>37</v>
      </c>
      <c r="B5" s="78" t="s">
        <v>38</v>
      </c>
      <c r="C5" s="79" t="s">
        <v>39</v>
      </c>
      <c r="D5" s="80" t="s">
        <v>40</v>
      </c>
      <c r="E5" s="78" t="s">
        <v>41</v>
      </c>
      <c r="F5" s="78" t="s">
        <v>42</v>
      </c>
      <c r="G5" s="80" t="s">
        <v>43</v>
      </c>
      <c r="H5" s="81" t="s">
        <v>44</v>
      </c>
      <c r="I5" s="82" t="s">
        <v>1</v>
      </c>
      <c r="J5" s="78" t="s">
        <v>45</v>
      </c>
      <c r="K5" s="78" t="s">
        <v>46</v>
      </c>
      <c r="L5" s="9" t="s">
        <v>0</v>
      </c>
      <c r="M5" s="78" t="s">
        <v>47</v>
      </c>
      <c r="N5" s="11"/>
      <c r="O5" s="10" t="s">
        <v>2</v>
      </c>
      <c r="P5" s="78" t="s">
        <v>48</v>
      </c>
      <c r="Q5" s="78" t="s">
        <v>49</v>
      </c>
      <c r="R5" s="78" t="s">
        <v>50</v>
      </c>
      <c r="S5" s="78" t="s">
        <v>3</v>
      </c>
    </row>
    <row r="6" spans="1:19" x14ac:dyDescent="0.3">
      <c r="B6" s="12"/>
      <c r="C6" s="13"/>
      <c r="D6" s="13"/>
      <c r="E6" s="14"/>
      <c r="F6" s="15"/>
      <c r="G6" s="15"/>
      <c r="H6" s="16">
        <v>0.18</v>
      </c>
      <c r="I6" s="17"/>
      <c r="J6" s="18">
        <v>0.01</v>
      </c>
      <c r="K6" s="19">
        <v>0.05</v>
      </c>
      <c r="L6" s="16">
        <v>0.18</v>
      </c>
      <c r="M6" s="20"/>
      <c r="N6" s="11"/>
      <c r="O6" s="21"/>
      <c r="P6" s="22"/>
      <c r="Q6" s="16">
        <v>0.01</v>
      </c>
      <c r="R6" s="23"/>
      <c r="S6" s="20"/>
    </row>
    <row r="7" spans="1:19" s="55" customFormat="1" ht="25.5" customHeight="1" x14ac:dyDescent="0.3">
      <c r="B7" s="56"/>
      <c r="C7" s="57"/>
      <c r="D7" s="58"/>
      <c r="E7" s="59"/>
      <c r="F7" s="60"/>
      <c r="G7" s="60"/>
      <c r="H7" s="61"/>
      <c r="I7" s="62"/>
      <c r="J7" s="63"/>
      <c r="K7" s="64"/>
      <c r="L7" s="65"/>
      <c r="M7" s="66"/>
      <c r="N7" s="70">
        <f>A8</f>
        <v>57936</v>
      </c>
      <c r="O7" s="67"/>
      <c r="P7" s="68"/>
      <c r="Q7" s="61"/>
      <c r="R7" s="69"/>
      <c r="S7" s="66"/>
    </row>
    <row r="8" spans="1:19" ht="31.2" x14ac:dyDescent="0.3">
      <c r="A8" s="1">
        <v>57936</v>
      </c>
      <c r="B8" s="24" t="s">
        <v>51</v>
      </c>
      <c r="C8" s="25">
        <v>45110</v>
      </c>
      <c r="D8" s="26">
        <v>4</v>
      </c>
      <c r="E8" s="27">
        <v>120000</v>
      </c>
      <c r="F8" s="28">
        <v>0</v>
      </c>
      <c r="G8" s="28">
        <f t="shared" ref="G8:G17" si="0">ROUND(E8-F8,0)</f>
        <v>120000</v>
      </c>
      <c r="H8" s="22">
        <f>G8*18%</f>
        <v>21600</v>
      </c>
      <c r="I8" s="17">
        <f t="shared" ref="I8:I17" si="1">G8+H8</f>
        <v>141600</v>
      </c>
      <c r="J8" s="29">
        <f t="shared" ref="J8:J17" si="2">ROUND(G8*$J$6,)</f>
        <v>1200</v>
      </c>
      <c r="K8" s="20">
        <f t="shared" ref="K8:K17" si="3">ROUND(G8*$K$6,)</f>
        <v>6000</v>
      </c>
      <c r="L8" s="20">
        <f t="shared" ref="L8:L17" si="4">H8</f>
        <v>21600</v>
      </c>
      <c r="M8" s="20">
        <f t="shared" ref="M8:M17" si="5">ROUND(I8-SUM(J8:L8),0)</f>
        <v>112800</v>
      </c>
      <c r="N8" s="11"/>
      <c r="O8" s="21" t="s">
        <v>11</v>
      </c>
      <c r="P8" s="22">
        <v>338400</v>
      </c>
      <c r="Q8" s="16">
        <v>0</v>
      </c>
      <c r="R8" s="23">
        <f>P8-Q8</f>
        <v>338400</v>
      </c>
      <c r="S8" s="20" t="s">
        <v>10</v>
      </c>
    </row>
    <row r="9" spans="1:19" ht="31.2" x14ac:dyDescent="0.3">
      <c r="A9" s="1">
        <v>57936</v>
      </c>
      <c r="B9" s="24" t="s">
        <v>52</v>
      </c>
      <c r="C9" s="25">
        <v>45110</v>
      </c>
      <c r="D9" s="26">
        <v>5</v>
      </c>
      <c r="E9" s="27">
        <v>120000</v>
      </c>
      <c r="F9" s="28">
        <v>0</v>
      </c>
      <c r="G9" s="28">
        <f t="shared" si="0"/>
        <v>120000</v>
      </c>
      <c r="H9" s="22">
        <f>G9*18%</f>
        <v>21600</v>
      </c>
      <c r="I9" s="17">
        <f t="shared" si="1"/>
        <v>141600</v>
      </c>
      <c r="J9" s="29">
        <f t="shared" si="2"/>
        <v>1200</v>
      </c>
      <c r="K9" s="20">
        <f t="shared" si="3"/>
        <v>6000</v>
      </c>
      <c r="L9" s="20">
        <f t="shared" si="4"/>
        <v>21600</v>
      </c>
      <c r="M9" s="20">
        <f t="shared" si="5"/>
        <v>112800</v>
      </c>
      <c r="N9" s="11"/>
      <c r="O9" s="21" t="s">
        <v>13</v>
      </c>
      <c r="P9" s="22">
        <v>338400</v>
      </c>
      <c r="Q9" s="16"/>
      <c r="R9" s="23">
        <f t="shared" ref="R9:R14" si="6">P9-Q9</f>
        <v>338400</v>
      </c>
      <c r="S9" s="20" t="s">
        <v>12</v>
      </c>
    </row>
    <row r="10" spans="1:19" ht="31.2" x14ac:dyDescent="0.3">
      <c r="A10" s="1">
        <v>57936</v>
      </c>
      <c r="B10" s="24" t="s">
        <v>53</v>
      </c>
      <c r="C10" s="25">
        <v>45110</v>
      </c>
      <c r="D10" s="26">
        <v>6</v>
      </c>
      <c r="E10" s="27">
        <v>60000</v>
      </c>
      <c r="F10" s="28">
        <v>0</v>
      </c>
      <c r="G10" s="28">
        <f t="shared" si="0"/>
        <v>60000</v>
      </c>
      <c r="H10" s="22">
        <f>G10*18%</f>
        <v>10800</v>
      </c>
      <c r="I10" s="17">
        <f t="shared" si="1"/>
        <v>70800</v>
      </c>
      <c r="J10" s="29">
        <f t="shared" si="2"/>
        <v>600</v>
      </c>
      <c r="K10" s="20">
        <f t="shared" si="3"/>
        <v>3000</v>
      </c>
      <c r="L10" s="20">
        <f t="shared" si="4"/>
        <v>10800</v>
      </c>
      <c r="M10" s="20">
        <f t="shared" si="5"/>
        <v>56400</v>
      </c>
      <c r="N10" s="11"/>
      <c r="O10" s="21" t="s">
        <v>19</v>
      </c>
      <c r="P10" s="22">
        <v>338401</v>
      </c>
      <c r="Q10" s="16"/>
      <c r="R10" s="23">
        <f t="shared" si="6"/>
        <v>338401</v>
      </c>
      <c r="S10" s="20" t="s">
        <v>16</v>
      </c>
    </row>
    <row r="11" spans="1:19" ht="31.2" x14ac:dyDescent="0.3">
      <c r="A11" s="1">
        <v>57936</v>
      </c>
      <c r="B11" s="24" t="s">
        <v>54</v>
      </c>
      <c r="C11" s="25">
        <v>45110</v>
      </c>
      <c r="D11" s="26">
        <v>7</v>
      </c>
      <c r="E11" s="27">
        <v>60000</v>
      </c>
      <c r="F11" s="28">
        <v>0</v>
      </c>
      <c r="G11" s="28">
        <f t="shared" si="0"/>
        <v>60000</v>
      </c>
      <c r="H11" s="22">
        <f>G11*18%</f>
        <v>10800</v>
      </c>
      <c r="I11" s="17">
        <f t="shared" si="1"/>
        <v>70800</v>
      </c>
      <c r="J11" s="29">
        <f t="shared" si="2"/>
        <v>600</v>
      </c>
      <c r="K11" s="20">
        <f t="shared" si="3"/>
        <v>3000</v>
      </c>
      <c r="L11" s="20">
        <f t="shared" si="4"/>
        <v>10800</v>
      </c>
      <c r="M11" s="20">
        <f t="shared" si="5"/>
        <v>56400</v>
      </c>
      <c r="N11" s="11"/>
      <c r="O11" s="21" t="s">
        <v>18</v>
      </c>
      <c r="P11" s="22">
        <v>129600</v>
      </c>
      <c r="Q11" s="16"/>
      <c r="R11" s="23">
        <f t="shared" si="6"/>
        <v>129600</v>
      </c>
      <c r="S11" s="20" t="s">
        <v>17</v>
      </c>
    </row>
    <row r="12" spans="1:19" ht="44.4" customHeight="1" x14ac:dyDescent="0.3">
      <c r="A12" s="1">
        <v>57936</v>
      </c>
      <c r="B12" s="24" t="s">
        <v>9</v>
      </c>
      <c r="C12" s="25">
        <v>45133</v>
      </c>
      <c r="D12" s="26">
        <v>9</v>
      </c>
      <c r="E12" s="27">
        <v>60000</v>
      </c>
      <c r="F12" s="28">
        <v>0</v>
      </c>
      <c r="G12" s="28">
        <f t="shared" si="0"/>
        <v>60000</v>
      </c>
      <c r="H12" s="22">
        <f>G12*H6</f>
        <v>10800</v>
      </c>
      <c r="I12" s="17">
        <f t="shared" si="1"/>
        <v>70800</v>
      </c>
      <c r="J12" s="29">
        <f t="shared" si="2"/>
        <v>600</v>
      </c>
      <c r="K12" s="20">
        <f t="shared" si="3"/>
        <v>3000</v>
      </c>
      <c r="L12" s="20">
        <f t="shared" si="4"/>
        <v>10800</v>
      </c>
      <c r="M12" s="20">
        <f t="shared" si="5"/>
        <v>56400</v>
      </c>
      <c r="N12" s="11"/>
      <c r="O12" s="21" t="s">
        <v>23</v>
      </c>
      <c r="P12" s="22">
        <v>108000</v>
      </c>
      <c r="Q12" s="22">
        <v>0</v>
      </c>
      <c r="R12" s="23">
        <f t="shared" si="6"/>
        <v>108000</v>
      </c>
      <c r="S12" s="20" t="s">
        <v>21</v>
      </c>
    </row>
    <row r="13" spans="1:19" ht="44.4" customHeight="1" x14ac:dyDescent="0.3">
      <c r="A13" s="1">
        <v>57936</v>
      </c>
      <c r="B13" s="24" t="s">
        <v>53</v>
      </c>
      <c r="C13" s="25">
        <v>45133</v>
      </c>
      <c r="D13" s="26">
        <v>8</v>
      </c>
      <c r="E13" s="27">
        <v>60000</v>
      </c>
      <c r="F13" s="28">
        <v>0</v>
      </c>
      <c r="G13" s="28">
        <f t="shared" si="0"/>
        <v>60000</v>
      </c>
      <c r="H13" s="22">
        <f t="shared" ref="H13:H19" si="7">G13*18%</f>
        <v>10800</v>
      </c>
      <c r="I13" s="17">
        <f t="shared" si="1"/>
        <v>70800</v>
      </c>
      <c r="J13" s="29">
        <f t="shared" si="2"/>
        <v>600</v>
      </c>
      <c r="K13" s="20">
        <f t="shared" si="3"/>
        <v>3000</v>
      </c>
      <c r="L13" s="20">
        <f t="shared" si="4"/>
        <v>10800</v>
      </c>
      <c r="M13" s="20">
        <f t="shared" si="5"/>
        <v>56400</v>
      </c>
      <c r="N13" s="32"/>
      <c r="O13" s="21" t="s">
        <v>24</v>
      </c>
      <c r="P13" s="22">
        <v>507600</v>
      </c>
      <c r="Q13" s="22">
        <v>0</v>
      </c>
      <c r="R13" s="23">
        <f t="shared" si="6"/>
        <v>507600</v>
      </c>
      <c r="S13" s="20" t="s">
        <v>22</v>
      </c>
    </row>
    <row r="14" spans="1:19" ht="44.4" customHeight="1" x14ac:dyDescent="0.3">
      <c r="A14" s="1">
        <v>57936</v>
      </c>
      <c r="B14" s="24" t="s">
        <v>55</v>
      </c>
      <c r="C14" s="25">
        <v>45133</v>
      </c>
      <c r="D14" s="26">
        <v>10</v>
      </c>
      <c r="E14" s="27">
        <v>60000</v>
      </c>
      <c r="F14" s="28">
        <v>0</v>
      </c>
      <c r="G14" s="28">
        <f t="shared" si="0"/>
        <v>60000</v>
      </c>
      <c r="H14" s="22">
        <f t="shared" si="7"/>
        <v>10800</v>
      </c>
      <c r="I14" s="17">
        <f t="shared" si="1"/>
        <v>70800</v>
      </c>
      <c r="J14" s="29">
        <f t="shared" si="2"/>
        <v>600</v>
      </c>
      <c r="K14" s="20">
        <f t="shared" si="3"/>
        <v>3000</v>
      </c>
      <c r="L14" s="20">
        <f t="shared" si="4"/>
        <v>10800</v>
      </c>
      <c r="M14" s="20">
        <f t="shared" si="5"/>
        <v>56400</v>
      </c>
      <c r="N14" s="11"/>
      <c r="O14" s="21" t="s">
        <v>26</v>
      </c>
      <c r="P14" s="22">
        <v>169200</v>
      </c>
      <c r="Q14" s="22">
        <v>0</v>
      </c>
      <c r="R14" s="23">
        <f t="shared" si="6"/>
        <v>169200</v>
      </c>
      <c r="S14" s="31" t="s">
        <v>25</v>
      </c>
    </row>
    <row r="15" spans="1:19" ht="44.4" customHeight="1" x14ac:dyDescent="0.3">
      <c r="A15" s="1">
        <v>57936</v>
      </c>
      <c r="B15" s="24" t="s">
        <v>56</v>
      </c>
      <c r="C15" s="25">
        <v>45133</v>
      </c>
      <c r="D15" s="26">
        <v>11</v>
      </c>
      <c r="E15" s="27">
        <v>60000</v>
      </c>
      <c r="F15" s="28">
        <v>0</v>
      </c>
      <c r="G15" s="28">
        <f t="shared" si="0"/>
        <v>60000</v>
      </c>
      <c r="H15" s="22">
        <f t="shared" si="7"/>
        <v>10800</v>
      </c>
      <c r="I15" s="17">
        <f t="shared" si="1"/>
        <v>70800</v>
      </c>
      <c r="J15" s="29">
        <f t="shared" si="2"/>
        <v>600</v>
      </c>
      <c r="K15" s="20">
        <f t="shared" si="3"/>
        <v>3000</v>
      </c>
      <c r="L15" s="20">
        <f t="shared" si="4"/>
        <v>10800</v>
      </c>
      <c r="M15" s="20">
        <f t="shared" si="5"/>
        <v>56400</v>
      </c>
      <c r="N15" s="33"/>
      <c r="O15" s="30" t="s">
        <v>28</v>
      </c>
      <c r="P15" s="22">
        <v>169200</v>
      </c>
      <c r="Q15" s="22"/>
      <c r="R15" s="23">
        <v>169200</v>
      </c>
      <c r="S15" s="71" t="s">
        <v>27</v>
      </c>
    </row>
    <row r="16" spans="1:19" ht="31.2" x14ac:dyDescent="0.3">
      <c r="A16" s="1">
        <v>57936</v>
      </c>
      <c r="B16" s="24" t="s">
        <v>57</v>
      </c>
      <c r="C16" s="25">
        <v>45133</v>
      </c>
      <c r="D16" s="26">
        <v>12</v>
      </c>
      <c r="E16" s="27">
        <v>60000</v>
      </c>
      <c r="F16" s="28">
        <v>0</v>
      </c>
      <c r="G16" s="28">
        <f t="shared" si="0"/>
        <v>60000</v>
      </c>
      <c r="H16" s="22">
        <f t="shared" si="7"/>
        <v>10800</v>
      </c>
      <c r="I16" s="17">
        <f t="shared" si="1"/>
        <v>70800</v>
      </c>
      <c r="J16" s="29">
        <f t="shared" si="2"/>
        <v>600</v>
      </c>
      <c r="K16" s="20">
        <f t="shared" si="3"/>
        <v>3000</v>
      </c>
      <c r="L16" s="20">
        <f t="shared" si="4"/>
        <v>10800</v>
      </c>
      <c r="M16" s="20">
        <f t="shared" si="5"/>
        <v>56400</v>
      </c>
      <c r="N16" s="33"/>
      <c r="O16" s="30" t="s">
        <v>30</v>
      </c>
      <c r="P16" s="34"/>
      <c r="Q16" s="34"/>
      <c r="R16" s="35">
        <v>118800</v>
      </c>
      <c r="S16" s="72" t="s">
        <v>29</v>
      </c>
    </row>
    <row r="17" spans="1:19" ht="31.2" x14ac:dyDescent="0.3">
      <c r="A17" s="1">
        <v>57936</v>
      </c>
      <c r="B17" s="24" t="s">
        <v>58</v>
      </c>
      <c r="C17" s="25">
        <v>45133</v>
      </c>
      <c r="D17" s="26">
        <v>13</v>
      </c>
      <c r="E17" s="27">
        <v>60000</v>
      </c>
      <c r="F17" s="28">
        <v>0</v>
      </c>
      <c r="G17" s="28">
        <f t="shared" si="0"/>
        <v>60000</v>
      </c>
      <c r="H17" s="22">
        <f t="shared" si="7"/>
        <v>10800</v>
      </c>
      <c r="I17" s="17">
        <f t="shared" si="1"/>
        <v>70800</v>
      </c>
      <c r="J17" s="29">
        <f t="shared" si="2"/>
        <v>600</v>
      </c>
      <c r="K17" s="20">
        <f t="shared" si="3"/>
        <v>3000</v>
      </c>
      <c r="L17" s="20">
        <f t="shared" si="4"/>
        <v>10800</v>
      </c>
      <c r="M17" s="20">
        <f t="shared" si="5"/>
        <v>56400</v>
      </c>
      <c r="N17" s="33"/>
      <c r="O17" s="30"/>
      <c r="P17" s="34"/>
      <c r="Q17" s="34"/>
      <c r="R17" s="35"/>
      <c r="S17" s="36"/>
    </row>
    <row r="18" spans="1:19" ht="31.2" x14ac:dyDescent="0.3">
      <c r="A18" s="1">
        <v>57936</v>
      </c>
      <c r="B18" s="24" t="s">
        <v>59</v>
      </c>
      <c r="C18" s="25">
        <v>45142</v>
      </c>
      <c r="D18" s="26">
        <v>14</v>
      </c>
      <c r="E18" s="27">
        <v>60000</v>
      </c>
      <c r="F18" s="28">
        <v>0</v>
      </c>
      <c r="G18" s="28">
        <f t="shared" ref="G18" si="8">ROUND(E18-F18,0)</f>
        <v>60000</v>
      </c>
      <c r="H18" s="22">
        <f t="shared" si="7"/>
        <v>10800</v>
      </c>
      <c r="I18" s="17">
        <f t="shared" ref="I18" si="9">G18+H18</f>
        <v>70800</v>
      </c>
      <c r="J18" s="29">
        <f t="shared" ref="J18" si="10">ROUND(G18*$J$6,)</f>
        <v>600</v>
      </c>
      <c r="K18" s="20">
        <f t="shared" ref="K18" si="11">ROUND(G18*$K$6,)</f>
        <v>3000</v>
      </c>
      <c r="L18" s="20">
        <f t="shared" ref="L18" si="12">H18</f>
        <v>10800</v>
      </c>
      <c r="M18" s="20">
        <f t="shared" ref="M18" si="13">ROUND(I18-SUM(J18:L18),0)</f>
        <v>56400</v>
      </c>
      <c r="N18" s="33"/>
      <c r="O18" s="30"/>
      <c r="P18" s="34"/>
      <c r="Q18" s="34"/>
      <c r="R18" s="35"/>
      <c r="S18" s="36"/>
    </row>
    <row r="19" spans="1:19" ht="31.2" x14ac:dyDescent="0.3">
      <c r="A19" s="1">
        <v>57936</v>
      </c>
      <c r="B19" s="24" t="s">
        <v>60</v>
      </c>
      <c r="C19" s="25">
        <v>45142</v>
      </c>
      <c r="D19" s="26">
        <v>15</v>
      </c>
      <c r="E19" s="27">
        <v>60000</v>
      </c>
      <c r="F19" s="28">
        <v>0</v>
      </c>
      <c r="G19" s="28">
        <f t="shared" ref="G19" si="14">ROUND(E19-F19,0)</f>
        <v>60000</v>
      </c>
      <c r="H19" s="22">
        <f t="shared" si="7"/>
        <v>10800</v>
      </c>
      <c r="I19" s="17">
        <f t="shared" ref="I19" si="15">G19+H19</f>
        <v>70800</v>
      </c>
      <c r="J19" s="29">
        <f t="shared" ref="J19" si="16">ROUND(G19*$J$6,)</f>
        <v>600</v>
      </c>
      <c r="K19" s="20">
        <f t="shared" ref="K19" si="17">ROUND(G19*$K$6,)</f>
        <v>3000</v>
      </c>
      <c r="L19" s="20">
        <f t="shared" ref="L19" si="18">H19</f>
        <v>10800</v>
      </c>
      <c r="M19" s="20">
        <f t="shared" ref="M19" si="19">ROUND(I19-SUM(J19:L19),0)</f>
        <v>56400</v>
      </c>
      <c r="N19" s="33"/>
      <c r="O19" s="30"/>
      <c r="P19" s="34"/>
      <c r="Q19" s="34"/>
      <c r="R19" s="35"/>
      <c r="S19" s="36"/>
    </row>
    <row r="20" spans="1:19" ht="31.2" x14ac:dyDescent="0.3">
      <c r="A20" s="1">
        <v>57936</v>
      </c>
      <c r="B20" s="24" t="s">
        <v>61</v>
      </c>
      <c r="C20" s="25">
        <v>45142</v>
      </c>
      <c r="D20" s="26">
        <v>16</v>
      </c>
      <c r="E20" s="27">
        <v>60000</v>
      </c>
      <c r="F20" s="28">
        <v>0</v>
      </c>
      <c r="G20" s="28">
        <f t="shared" ref="G20:G23" si="20">ROUND(E20-F20,0)</f>
        <v>60000</v>
      </c>
      <c r="H20" s="22">
        <f t="shared" ref="H20:H23" si="21">G20*18%</f>
        <v>10800</v>
      </c>
      <c r="I20" s="17">
        <f t="shared" ref="I20:I23" si="22">G20+H20</f>
        <v>70800</v>
      </c>
      <c r="J20" s="29">
        <f t="shared" ref="J20:J23" si="23">ROUND(G20*$J$6,)</f>
        <v>600</v>
      </c>
      <c r="K20" s="20">
        <f t="shared" ref="K20:K23" si="24">ROUND(G20*$K$6,)</f>
        <v>3000</v>
      </c>
      <c r="L20" s="20">
        <f t="shared" ref="L20:L23" si="25">H20</f>
        <v>10800</v>
      </c>
      <c r="M20" s="20">
        <f t="shared" ref="M20:M23" si="26">ROUND(I20-SUM(J20:L20),0)</f>
        <v>56400</v>
      </c>
      <c r="N20" s="33"/>
      <c r="O20" s="30"/>
      <c r="P20" s="34"/>
      <c r="Q20" s="34"/>
      <c r="R20" s="35"/>
      <c r="S20" s="36"/>
    </row>
    <row r="21" spans="1:19" ht="31.2" x14ac:dyDescent="0.3">
      <c r="A21" s="1">
        <v>57936</v>
      </c>
      <c r="B21" s="24" t="s">
        <v>62</v>
      </c>
      <c r="C21" s="25">
        <v>45142</v>
      </c>
      <c r="D21" s="26">
        <v>17</v>
      </c>
      <c r="E21" s="27">
        <v>60000</v>
      </c>
      <c r="F21" s="28">
        <v>0</v>
      </c>
      <c r="G21" s="28">
        <f t="shared" si="20"/>
        <v>60000</v>
      </c>
      <c r="H21" s="22">
        <f t="shared" si="21"/>
        <v>10800</v>
      </c>
      <c r="I21" s="17">
        <f t="shared" si="22"/>
        <v>70800</v>
      </c>
      <c r="J21" s="29">
        <f t="shared" si="23"/>
        <v>600</v>
      </c>
      <c r="K21" s="20">
        <f t="shared" si="24"/>
        <v>3000</v>
      </c>
      <c r="L21" s="20">
        <f t="shared" si="25"/>
        <v>10800</v>
      </c>
      <c r="M21" s="20">
        <f t="shared" si="26"/>
        <v>56400</v>
      </c>
      <c r="N21" s="33"/>
      <c r="O21" s="30"/>
      <c r="P21" s="34"/>
      <c r="Q21" s="34"/>
      <c r="R21" s="35"/>
      <c r="S21" s="36"/>
    </row>
    <row r="22" spans="1:19" ht="31.2" x14ac:dyDescent="0.3">
      <c r="A22" s="1">
        <v>57936</v>
      </c>
      <c r="B22" s="24" t="s">
        <v>63</v>
      </c>
      <c r="C22" s="25">
        <v>45142</v>
      </c>
      <c r="D22" s="26">
        <v>18</v>
      </c>
      <c r="E22" s="27">
        <v>60000</v>
      </c>
      <c r="F22" s="28">
        <v>0</v>
      </c>
      <c r="G22" s="28">
        <f t="shared" si="20"/>
        <v>60000</v>
      </c>
      <c r="H22" s="22">
        <f t="shared" si="21"/>
        <v>10800</v>
      </c>
      <c r="I22" s="17">
        <f t="shared" si="22"/>
        <v>70800</v>
      </c>
      <c r="J22" s="29">
        <f t="shared" si="23"/>
        <v>600</v>
      </c>
      <c r="K22" s="20">
        <f t="shared" si="24"/>
        <v>3000</v>
      </c>
      <c r="L22" s="20">
        <f t="shared" si="25"/>
        <v>10800</v>
      </c>
      <c r="M22" s="20">
        <f t="shared" si="26"/>
        <v>56400</v>
      </c>
      <c r="N22" s="33"/>
      <c r="O22" s="30"/>
      <c r="P22" s="34"/>
      <c r="Q22" s="34"/>
      <c r="R22" s="35"/>
      <c r="S22" s="36"/>
    </row>
    <row r="23" spans="1:19" ht="31.2" x14ac:dyDescent="0.3">
      <c r="A23" s="1">
        <v>57936</v>
      </c>
      <c r="B23" s="24" t="s">
        <v>14</v>
      </c>
      <c r="C23" s="25">
        <v>45142</v>
      </c>
      <c r="D23" s="26">
        <v>19</v>
      </c>
      <c r="E23" s="27">
        <v>60000</v>
      </c>
      <c r="F23" s="28">
        <v>0</v>
      </c>
      <c r="G23" s="28">
        <f t="shared" si="20"/>
        <v>60000</v>
      </c>
      <c r="H23" s="22">
        <f t="shared" si="21"/>
        <v>10800</v>
      </c>
      <c r="I23" s="17">
        <f t="shared" si="22"/>
        <v>70800</v>
      </c>
      <c r="J23" s="29">
        <f t="shared" si="23"/>
        <v>600</v>
      </c>
      <c r="K23" s="20">
        <f t="shared" si="24"/>
        <v>3000</v>
      </c>
      <c r="L23" s="20">
        <f t="shared" si="25"/>
        <v>10800</v>
      </c>
      <c r="M23" s="20">
        <f t="shared" si="26"/>
        <v>56400</v>
      </c>
      <c r="N23" s="33"/>
      <c r="O23" s="30"/>
      <c r="P23" s="34"/>
      <c r="Q23" s="34"/>
      <c r="R23" s="35"/>
      <c r="S23" s="36"/>
    </row>
    <row r="24" spans="1:19" x14ac:dyDescent="0.3">
      <c r="A24" s="1">
        <v>57936</v>
      </c>
      <c r="B24" s="37"/>
      <c r="C24" s="25"/>
      <c r="D24" s="26"/>
      <c r="E24" s="39"/>
      <c r="F24" s="34"/>
      <c r="G24" s="39"/>
      <c r="H24" s="34"/>
      <c r="I24" s="40"/>
      <c r="J24" s="13"/>
      <c r="K24" s="41"/>
      <c r="L24" s="41"/>
      <c r="M24" s="41"/>
      <c r="N24" s="33"/>
      <c r="O24" s="30"/>
      <c r="P24" s="34"/>
      <c r="Q24" s="34"/>
      <c r="R24" s="35"/>
      <c r="S24" s="36"/>
    </row>
    <row r="25" spans="1:19" x14ac:dyDescent="0.3">
      <c r="A25" s="1">
        <v>57936</v>
      </c>
      <c r="B25" s="37"/>
      <c r="C25" s="53"/>
      <c r="D25" s="26"/>
      <c r="E25" s="39"/>
      <c r="F25" s="34"/>
      <c r="G25" s="39"/>
      <c r="H25" s="34"/>
      <c r="I25" s="40"/>
      <c r="J25" s="13"/>
      <c r="K25" s="41"/>
      <c r="L25" s="41"/>
      <c r="M25" s="41"/>
      <c r="N25" s="33"/>
      <c r="O25" s="30"/>
      <c r="P25" s="34"/>
      <c r="Q25" s="34"/>
      <c r="R25" s="35"/>
      <c r="S25" s="36"/>
    </row>
    <row r="26" spans="1:19" ht="46.8" x14ac:dyDescent="0.3">
      <c r="A26" s="1">
        <v>57936</v>
      </c>
      <c r="B26" s="24" t="s">
        <v>64</v>
      </c>
      <c r="C26" s="25">
        <v>45164</v>
      </c>
      <c r="D26" s="54" t="s">
        <v>15</v>
      </c>
      <c r="E26" s="39">
        <f>60000*9</f>
        <v>540000</v>
      </c>
      <c r="F26" s="34"/>
      <c r="G26" s="28">
        <f t="shared" ref="G26" si="27">ROUND(E26-F26,0)</f>
        <v>540000</v>
      </c>
      <c r="H26" s="22">
        <f t="shared" ref="H26" si="28">G26*18%</f>
        <v>97200</v>
      </c>
      <c r="I26" s="17">
        <f t="shared" ref="I26" si="29">G26+H26</f>
        <v>637200</v>
      </c>
      <c r="J26" s="29">
        <f t="shared" ref="J26" si="30">ROUND(G26*$J$6,)</f>
        <v>5400</v>
      </c>
      <c r="K26" s="20">
        <f t="shared" ref="K26" si="31">ROUND(G26*$K$6,)</f>
        <v>27000</v>
      </c>
      <c r="L26" s="20">
        <f t="shared" ref="L26" si="32">H26</f>
        <v>97200</v>
      </c>
      <c r="M26" s="20">
        <f t="shared" ref="M26" si="33">ROUND(I26-SUM(J26:L26),0)</f>
        <v>507600</v>
      </c>
      <c r="N26" s="33"/>
      <c r="O26" s="30"/>
      <c r="P26" s="34"/>
      <c r="Q26" s="34"/>
      <c r="R26" s="35"/>
      <c r="S26" s="36"/>
    </row>
    <row r="27" spans="1:19" x14ac:dyDescent="0.3">
      <c r="A27" s="1">
        <v>57936</v>
      </c>
      <c r="B27" s="37"/>
      <c r="C27" s="53"/>
      <c r="D27" s="26"/>
      <c r="E27" s="39"/>
      <c r="F27" s="34"/>
      <c r="G27" s="39"/>
      <c r="H27" s="34"/>
      <c r="I27" s="40"/>
      <c r="J27" s="13"/>
      <c r="K27" s="41"/>
      <c r="L27" s="41"/>
      <c r="M27" s="41"/>
      <c r="N27" s="33"/>
      <c r="O27" s="30"/>
      <c r="P27" s="34"/>
      <c r="Q27" s="34"/>
      <c r="R27" s="35"/>
      <c r="S27" s="36"/>
    </row>
    <row r="28" spans="1:19" x14ac:dyDescent="0.3">
      <c r="A28" s="1">
        <v>57936</v>
      </c>
      <c r="B28" s="24" t="s">
        <v>65</v>
      </c>
      <c r="C28" s="53">
        <v>45194</v>
      </c>
      <c r="D28" s="26" t="s">
        <v>20</v>
      </c>
      <c r="E28" s="39">
        <v>120000</v>
      </c>
      <c r="F28" s="34"/>
      <c r="G28" s="28">
        <f t="shared" ref="G28" si="34">ROUND(E28-F28,0)</f>
        <v>120000</v>
      </c>
      <c r="H28" s="22">
        <f t="shared" ref="H28" si="35">G28*18%</f>
        <v>21600</v>
      </c>
      <c r="I28" s="17">
        <f t="shared" ref="I28" si="36">G28+H28</f>
        <v>141600</v>
      </c>
      <c r="J28" s="29">
        <f t="shared" ref="J28" si="37">ROUND(G28*$J$6,)</f>
        <v>1200</v>
      </c>
      <c r="K28" s="20">
        <f t="shared" ref="K28" si="38">ROUND(G28*$K$6,)</f>
        <v>6000</v>
      </c>
      <c r="L28" s="20">
        <f t="shared" ref="L28" si="39">H28</f>
        <v>21600</v>
      </c>
      <c r="M28" s="20">
        <f t="shared" ref="M28" si="40">ROUND(I28-SUM(J28:L28),0)</f>
        <v>112800</v>
      </c>
      <c r="N28" s="33"/>
      <c r="O28" s="30"/>
      <c r="P28" s="34"/>
      <c r="Q28" s="34"/>
      <c r="R28" s="35"/>
      <c r="S28" s="36"/>
    </row>
    <row r="29" spans="1:19" x14ac:dyDescent="0.3">
      <c r="A29" s="1">
        <v>57936</v>
      </c>
      <c r="B29" s="37"/>
      <c r="C29" s="53"/>
      <c r="D29" s="26"/>
      <c r="E29" s="39"/>
      <c r="F29" s="34"/>
      <c r="G29" s="39"/>
      <c r="H29" s="34"/>
      <c r="I29" s="40"/>
      <c r="J29" s="13"/>
      <c r="K29" s="41"/>
      <c r="L29" s="41"/>
      <c r="M29" s="41"/>
      <c r="N29" s="33"/>
      <c r="O29" s="30"/>
      <c r="P29" s="34"/>
      <c r="Q29" s="34"/>
      <c r="R29" s="35"/>
      <c r="S29" s="36"/>
    </row>
    <row r="30" spans="1:19" ht="31.2" x14ac:dyDescent="0.3">
      <c r="A30" s="1">
        <v>57936</v>
      </c>
      <c r="B30" s="24" t="s">
        <v>66</v>
      </c>
      <c r="C30" s="53">
        <v>45194</v>
      </c>
      <c r="D30" s="26">
        <v>30</v>
      </c>
      <c r="E30" s="39">
        <v>60000</v>
      </c>
      <c r="F30" s="34"/>
      <c r="G30" s="28">
        <f t="shared" ref="G30" si="41">ROUND(E30-F30,0)</f>
        <v>60000</v>
      </c>
      <c r="H30" s="22">
        <f t="shared" ref="H30" si="42">G30*18%</f>
        <v>10800</v>
      </c>
      <c r="I30" s="17">
        <f t="shared" ref="I30" si="43">G30+H30</f>
        <v>70800</v>
      </c>
      <c r="J30" s="29">
        <f t="shared" ref="J30" si="44">ROUND(G30*$J$6,)</f>
        <v>600</v>
      </c>
      <c r="K30" s="20">
        <f t="shared" ref="K30" si="45">ROUND(G30*$K$6,)</f>
        <v>3000</v>
      </c>
      <c r="L30" s="20">
        <f t="shared" ref="L30" si="46">H30</f>
        <v>10800</v>
      </c>
      <c r="M30" s="20">
        <f t="shared" ref="M30" si="47">ROUND(I30-SUM(J30:L30),0)</f>
        <v>56400</v>
      </c>
      <c r="N30" s="33"/>
      <c r="O30" s="30"/>
      <c r="P30" s="34"/>
      <c r="Q30" s="34"/>
      <c r="R30" s="35"/>
      <c r="S30" s="36"/>
    </row>
    <row r="31" spans="1:19" x14ac:dyDescent="0.3">
      <c r="A31" s="1">
        <v>57936</v>
      </c>
      <c r="B31" s="37"/>
      <c r="C31" s="53"/>
      <c r="D31" s="26"/>
      <c r="E31" s="39"/>
      <c r="F31" s="34"/>
      <c r="G31" s="39"/>
      <c r="H31" s="34"/>
      <c r="I31" s="40"/>
      <c r="J31" s="13"/>
      <c r="K31" s="41"/>
      <c r="L31" s="41"/>
      <c r="M31" s="41"/>
      <c r="N31" s="33"/>
      <c r="O31" s="30"/>
      <c r="P31" s="34"/>
      <c r="Q31" s="34"/>
      <c r="R31" s="35"/>
      <c r="S31" s="36"/>
    </row>
    <row r="32" spans="1:19" ht="31.2" x14ac:dyDescent="0.3">
      <c r="A32" s="1">
        <v>57936</v>
      </c>
      <c r="B32" s="24" t="s">
        <v>67</v>
      </c>
      <c r="C32" s="53">
        <v>45207</v>
      </c>
      <c r="D32" s="26">
        <v>32</v>
      </c>
      <c r="E32" s="39">
        <v>120000</v>
      </c>
      <c r="F32" s="34"/>
      <c r="G32" s="28">
        <f t="shared" ref="G32" si="48">ROUND(E32-F32,0)</f>
        <v>120000</v>
      </c>
      <c r="H32" s="22">
        <f t="shared" ref="H32" si="49">G32*18%</f>
        <v>21600</v>
      </c>
      <c r="I32" s="17">
        <f t="shared" ref="I32" si="50">G32+H32</f>
        <v>141600</v>
      </c>
      <c r="J32" s="29">
        <f t="shared" ref="J32" si="51">ROUND(G32*$J$6,)</f>
        <v>1200</v>
      </c>
      <c r="K32" s="20">
        <f t="shared" ref="K32" si="52">ROUND(G32*$K$6,)</f>
        <v>6000</v>
      </c>
      <c r="L32" s="20">
        <f t="shared" ref="L32" si="53">H32</f>
        <v>21600</v>
      </c>
      <c r="M32" s="20">
        <f t="shared" ref="M32" si="54">ROUND(I32-SUM(J32:L32),0)</f>
        <v>112800</v>
      </c>
      <c r="N32" s="33"/>
      <c r="O32" s="30"/>
      <c r="P32" s="34"/>
      <c r="Q32" s="34"/>
      <c r="R32" s="35"/>
      <c r="S32" s="36"/>
    </row>
    <row r="33" spans="1:19" x14ac:dyDescent="0.3">
      <c r="A33" s="1">
        <v>57936</v>
      </c>
      <c r="B33" s="37"/>
      <c r="C33" s="53"/>
      <c r="D33" s="26"/>
      <c r="E33" s="39"/>
      <c r="F33" s="34"/>
      <c r="G33" s="39"/>
      <c r="H33" s="34"/>
      <c r="I33" s="40"/>
      <c r="J33" s="13"/>
      <c r="K33" s="41"/>
      <c r="L33" s="41"/>
      <c r="M33" s="41"/>
      <c r="N33" s="33"/>
      <c r="O33" s="30"/>
      <c r="P33" s="34"/>
      <c r="Q33" s="34"/>
      <c r="R33" s="35"/>
      <c r="S33" s="36"/>
    </row>
    <row r="34" spans="1:19" x14ac:dyDescent="0.3">
      <c r="A34" s="1">
        <v>57936</v>
      </c>
      <c r="B34" s="24" t="s">
        <v>68</v>
      </c>
      <c r="C34" s="53">
        <v>45207</v>
      </c>
      <c r="D34" s="26">
        <v>33</v>
      </c>
      <c r="E34" s="39">
        <v>60000</v>
      </c>
      <c r="F34" s="34"/>
      <c r="G34" s="28">
        <f t="shared" ref="G34" si="55">ROUND(E34-F34,0)</f>
        <v>60000</v>
      </c>
      <c r="H34" s="22">
        <f t="shared" ref="H34" si="56">G34*18%</f>
        <v>10800</v>
      </c>
      <c r="I34" s="17">
        <f t="shared" ref="I34" si="57">G34+H34</f>
        <v>70800</v>
      </c>
      <c r="J34" s="29">
        <f t="shared" ref="J34" si="58">ROUND(G34*$J$6,)</f>
        <v>600</v>
      </c>
      <c r="K34" s="20">
        <f t="shared" ref="K34" si="59">ROUND(G34*$K$6,)</f>
        <v>3000</v>
      </c>
      <c r="L34" s="20">
        <f t="shared" ref="L34" si="60">H34</f>
        <v>10800</v>
      </c>
      <c r="M34" s="20">
        <f t="shared" ref="M34" si="61">ROUND(I34-SUM(J34:L34),0)</f>
        <v>56400</v>
      </c>
      <c r="N34" s="33"/>
      <c r="O34" s="30"/>
      <c r="P34" s="34"/>
      <c r="Q34" s="34"/>
      <c r="R34" s="35"/>
      <c r="S34" s="36"/>
    </row>
    <row r="35" spans="1:19" x14ac:dyDescent="0.3">
      <c r="B35" s="37"/>
      <c r="C35" s="38"/>
      <c r="D35" s="38"/>
      <c r="E35" s="39"/>
      <c r="F35" s="34"/>
      <c r="G35" s="39"/>
      <c r="H35" s="34"/>
      <c r="I35" s="40"/>
      <c r="J35" s="13"/>
      <c r="K35" s="41"/>
      <c r="L35" s="41"/>
      <c r="M35" s="41"/>
      <c r="N35" s="33"/>
      <c r="O35" s="30"/>
      <c r="P35" s="34"/>
      <c r="Q35" s="34"/>
      <c r="R35" s="35"/>
      <c r="S35" s="36"/>
    </row>
    <row r="36" spans="1:19" x14ac:dyDescent="0.3">
      <c r="B36" s="37"/>
      <c r="C36" s="38"/>
      <c r="D36" s="38"/>
      <c r="E36" s="39"/>
      <c r="F36" s="34"/>
      <c r="G36" s="39"/>
      <c r="H36" s="34"/>
      <c r="I36" s="40"/>
      <c r="J36" s="13"/>
      <c r="K36" s="41"/>
      <c r="L36" s="41"/>
      <c r="M36" s="41"/>
      <c r="N36" s="33"/>
      <c r="O36" s="30"/>
      <c r="P36" s="34"/>
      <c r="Q36" s="34"/>
      <c r="R36" s="35"/>
      <c r="S36" s="36"/>
    </row>
    <row r="37" spans="1:19" ht="16.2" thickBot="1" x14ac:dyDescent="0.35">
      <c r="B37" s="42"/>
      <c r="C37" s="43"/>
      <c r="D37" s="43"/>
      <c r="E37" s="44"/>
      <c r="F37" s="44"/>
      <c r="G37" s="44"/>
      <c r="H37" s="45"/>
      <c r="I37" s="46"/>
      <c r="J37" s="47"/>
      <c r="K37" s="48"/>
      <c r="L37" s="48"/>
      <c r="M37" s="48"/>
      <c r="N37" s="33"/>
      <c r="O37" s="49"/>
      <c r="P37" s="45"/>
      <c r="Q37" s="45"/>
      <c r="R37" s="50"/>
      <c r="S37" s="48"/>
    </row>
    <row r="38" spans="1:19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17"/>
      <c r="S38" s="22"/>
    </row>
    <row r="39" spans="1:19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17"/>
      <c r="S39" s="34"/>
    </row>
    <row r="40" spans="1:19" x14ac:dyDescent="0.3">
      <c r="A40" s="22"/>
      <c r="B40" s="22"/>
      <c r="C40" s="22"/>
      <c r="D40" s="22"/>
      <c r="E40" s="22"/>
      <c r="F40" s="22"/>
      <c r="G40" s="22"/>
      <c r="H40" s="51">
        <f>SUM(H8:H37)</f>
        <v>356400</v>
      </c>
      <c r="I40" s="22"/>
      <c r="J40" s="51">
        <f>SUM(J8:J37)</f>
        <v>19800</v>
      </c>
      <c r="K40" s="51">
        <f>SUM(K8:K37)</f>
        <v>99000</v>
      </c>
      <c r="L40" s="51" t="s">
        <v>4</v>
      </c>
      <c r="M40" s="51">
        <f>SUM(M8:M37)</f>
        <v>1861200</v>
      </c>
      <c r="N40" s="51"/>
      <c r="O40" s="51" t="s">
        <v>6</v>
      </c>
      <c r="P40" s="51"/>
      <c r="Q40" s="51"/>
      <c r="R40" s="52">
        <f>SUM(R6:R37)</f>
        <v>2217601</v>
      </c>
      <c r="S40" s="34"/>
    </row>
    <row r="41" spans="1:19" x14ac:dyDescent="0.3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17"/>
      <c r="S41" s="34"/>
    </row>
    <row r="42" spans="1:19" x14ac:dyDescent="0.3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51" t="s">
        <v>5</v>
      </c>
      <c r="P42" s="22"/>
      <c r="Q42" s="22"/>
      <c r="R42" s="52">
        <f>M40-R40</f>
        <v>-356401</v>
      </c>
      <c r="S42" s="34"/>
    </row>
    <row r="43" spans="1:19" x14ac:dyDescent="0.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17"/>
      <c r="S43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2022-06-10T14:20:18Z</cp:lastPrinted>
  <dcterms:created xsi:type="dcterms:W3CDTF">2022-06-10T14:11:52Z</dcterms:created>
  <dcterms:modified xsi:type="dcterms:W3CDTF">2025-05-28T06:55:34Z</dcterms:modified>
</cp:coreProperties>
</file>