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K18" i="1" s="1"/>
  <c r="G17" i="1"/>
  <c r="K17" i="1" s="1"/>
  <c r="G14" i="1"/>
  <c r="K14" i="1" s="1"/>
  <c r="Q12" i="1"/>
  <c r="Q7" i="1"/>
  <c r="T14" i="1"/>
  <c r="G13" i="1"/>
  <c r="M13" i="1" s="1"/>
  <c r="H18" i="1" l="1"/>
  <c r="N18" i="1" s="1"/>
  <c r="L18" i="1"/>
  <c r="M18" i="1"/>
  <c r="J18" i="1"/>
  <c r="H17" i="1"/>
  <c r="N17" i="1" s="1"/>
  <c r="L17" i="1"/>
  <c r="M17" i="1"/>
  <c r="J17" i="1"/>
  <c r="H14" i="1"/>
  <c r="N14" i="1" s="1"/>
  <c r="E16" i="1" s="1"/>
  <c r="P16" i="1" s="1"/>
  <c r="L14" i="1"/>
  <c r="M14" i="1"/>
  <c r="J14" i="1"/>
  <c r="H13" i="1"/>
  <c r="N13" i="1" s="1"/>
  <c r="E15" i="1" s="1"/>
  <c r="P15" i="1" s="1"/>
  <c r="J13" i="1"/>
  <c r="K13" i="1"/>
  <c r="L13" i="1"/>
  <c r="I18" i="1" l="1"/>
  <c r="P18" i="1" s="1"/>
  <c r="I17" i="1"/>
  <c r="P17" i="1" s="1"/>
  <c r="I14" i="1"/>
  <c r="P14" i="1" s="1"/>
  <c r="I13" i="1"/>
  <c r="P13" i="1" s="1"/>
  <c r="Y20" i="1" s="1"/>
  <c r="I32" i="1" l="1"/>
  <c r="I31" i="1"/>
  <c r="I33" i="1" s="1"/>
  <c r="G9" i="1"/>
  <c r="H9" i="1" s="1"/>
  <c r="N9" i="1" s="1"/>
  <c r="K9" i="1"/>
  <c r="I9" i="1" l="1"/>
  <c r="J9" i="1"/>
  <c r="M9" i="1"/>
  <c r="L9" i="1"/>
  <c r="P9" i="1" l="1"/>
  <c r="T18" i="1" l="1"/>
  <c r="W9" i="1" l="1"/>
  <c r="W8" i="1"/>
  <c r="G8" i="1"/>
  <c r="W23" i="1" l="1"/>
  <c r="H8" i="1"/>
  <c r="L8" i="1"/>
  <c r="J8" i="1"/>
  <c r="M8" i="1"/>
  <c r="K8" i="1"/>
  <c r="N8" i="1" l="1"/>
  <c r="E10" i="1" s="1"/>
  <c r="P10" i="1" s="1"/>
  <c r="I8" i="1"/>
  <c r="P8" i="1" s="1"/>
  <c r="Y12" i="1" s="1"/>
  <c r="P23" i="1" l="1"/>
  <c r="W25" i="1" s="1"/>
</calcChain>
</file>

<file path=xl/sharedStrings.xml><?xml version="1.0" encoding="utf-8"?>
<sst xmlns="http://schemas.openxmlformats.org/spreadsheetml/2006/main" count="67" uniqueCount="57">
  <si>
    <t>Amount</t>
  </si>
  <si>
    <t>PAYMENT NOTE No.</t>
  </si>
  <si>
    <t>UTR</t>
  </si>
  <si>
    <t>SD (5%)</t>
  </si>
  <si>
    <t>Advance paid</t>
  </si>
  <si>
    <t>Pipeline Laying work</t>
  </si>
  <si>
    <t>Total Paid Amount Rs. -</t>
  </si>
  <si>
    <t>Total Payable Amount Rs. -</t>
  </si>
  <si>
    <t>Balance Payable Amount Rs. -</t>
  </si>
  <si>
    <t>Hold Amount For Quantity excess against DPR</t>
  </si>
  <si>
    <t>Rana Construction</t>
  </si>
  <si>
    <t>Adampur Village Pipeline laying work</t>
  </si>
  <si>
    <t>01-07-2023 NEFT/AXISP00402820433/RIUP23/945/RANA CONSTRUCTIO 66336.00</t>
  </si>
  <si>
    <t>RIUP23/945</t>
  </si>
  <si>
    <t>ITEM</t>
  </si>
  <si>
    <t>EXCESS</t>
  </si>
  <si>
    <t>RATE</t>
  </si>
  <si>
    <t>AMOUNT</t>
  </si>
  <si>
    <t>Dism BOE</t>
  </si>
  <si>
    <t>Dism C C</t>
  </si>
  <si>
    <t>Hold Amt</t>
  </si>
  <si>
    <t>22-09-2023 NEFT/AXISP00426907956/RIUP23/2092/RANA CONSTRUCTION/HDFC0004496 250111.00</t>
  </si>
  <si>
    <t>RIUP23/2092</t>
  </si>
  <si>
    <t>30-09-2023 NEFT/AXISP00428978261/RIUP23/2387/RANA CONTRACTOR/PUNB0165910 428613.00</t>
  </si>
  <si>
    <t>09-11-2023 NEFT/AXISP00442779063/RIUP23/3200/RANA CONTRACTOR/PUNB0165910 49500.00</t>
  </si>
  <si>
    <t>27-12-2023 NEFT/AXISP00455698582/RIUP23/3777/RANA CONTRACTOR/PUNB0165910 114746.00</t>
  </si>
  <si>
    <t>GST</t>
  </si>
  <si>
    <t>02-12-2023 NEFT/AXISP00449103426/RIUP23/3457/RANA CONSTRUCTION/HDFC0004496 79378.00</t>
  </si>
  <si>
    <t>1  &amp; 3</t>
  </si>
  <si>
    <t>02-05-2024 NEFT/AXISP00496371081/RIUP24/0196/RANA CONTRACTOR/PUNB0165910 ₹ 23,280.00</t>
  </si>
  <si>
    <t>02-05-2024 NEFT/AXISP00496371080/RIUP24/0197/RANA CONTRACTOR/PUNB0165910 ₹ 1,07,480.00</t>
  </si>
  <si>
    <t>28-05-2024 NEFT/AXISP00503313478/RIUP23/4954/RANA CONTRACTOR/PUNB0165910 8833.00</t>
  </si>
  <si>
    <t>28-05-2024 NEFT/AXISP00503313480/RIUP23/4955/RANA CONTRACTOR/PUNB0165910 120000.00</t>
  </si>
  <si>
    <t>03-08-2024 NEFT/AXISP00524511263/RIUP24/0897/RANA CONTRACTOR/PUNB0165910 117335.00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</si>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</sst>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 wrapText="1"/>
    </xf>
    <xf numFmtId="15" fontId="7" fillId="2" borderId="1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43" fontId="7" fillId="2" borderId="16" xfId="1" applyNumberFormat="1" applyFont="1" applyFill="1" applyBorder="1" applyAlignment="1">
      <alignment vertical="center"/>
    </xf>
    <xf numFmtId="43" fontId="7" fillId="2" borderId="33" xfId="1" applyNumberFormat="1" applyFont="1" applyFill="1" applyBorder="1" applyAlignment="1">
      <alignment vertical="center"/>
    </xf>
    <xf numFmtId="43" fontId="7" fillId="2" borderId="7" xfId="1" applyNumberFormat="1" applyFont="1" applyFill="1" applyBorder="1" applyAlignment="1">
      <alignment vertical="center"/>
    </xf>
    <xf numFmtId="43" fontId="7" fillId="2" borderId="9" xfId="1" applyNumberFormat="1" applyFont="1" applyFill="1" applyBorder="1" applyAlignment="1">
      <alignment vertical="center"/>
    </xf>
    <xf numFmtId="43" fontId="7" fillId="2" borderId="28" xfId="1" applyNumberFormat="1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43" fontId="7" fillId="2" borderId="29" xfId="1" applyNumberFormat="1" applyFont="1" applyFill="1" applyBorder="1" applyAlignment="1">
      <alignment vertical="center"/>
    </xf>
    <xf numFmtId="43" fontId="7" fillId="2" borderId="4" xfId="1" applyNumberFormat="1" applyFont="1" applyFill="1" applyBorder="1" applyAlignment="1">
      <alignment vertical="center"/>
    </xf>
    <xf numFmtId="43" fontId="7" fillId="2" borderId="6" xfId="1" applyNumberFormat="1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43" fontId="0" fillId="2" borderId="11" xfId="1" applyNumberFormat="1" applyFont="1" applyFill="1" applyBorder="1" applyAlignment="1">
      <alignment horizontal="center" vertical="center"/>
    </xf>
    <xf numFmtId="43" fontId="6" fillId="2" borderId="11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0" xfId="0" applyFont="1" applyFill="1" applyBorder="1" applyAlignment="1">
      <alignment horizontal="center" vertical="center" wrapText="1"/>
    </xf>
    <xf numFmtId="15" fontId="3" fillId="3" borderId="18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43" fontId="7" fillId="3" borderId="33" xfId="1" applyNumberFormat="1" applyFont="1" applyFill="1" applyBorder="1" applyAlignment="1">
      <alignment vertical="center"/>
    </xf>
    <xf numFmtId="43" fontId="7" fillId="3" borderId="7" xfId="1" applyNumberFormat="1" applyFont="1" applyFill="1" applyBorder="1" applyAlignment="1">
      <alignment vertical="center"/>
    </xf>
    <xf numFmtId="43" fontId="7" fillId="3" borderId="9" xfId="1" applyNumberFormat="1" applyFont="1" applyFill="1" applyBorder="1" applyAlignment="1">
      <alignment vertical="center"/>
    </xf>
    <xf numFmtId="43" fontId="7" fillId="3" borderId="28" xfId="1" applyNumberFormat="1" applyFont="1" applyFill="1" applyBorder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43" fontId="3" fillId="3" borderId="29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10" fillId="0" borderId="0" xfId="0" applyFont="1"/>
    <xf numFmtId="43" fontId="3" fillId="3" borderId="10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32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8" xfId="1" applyNumberFormat="1" applyFont="1" applyFill="1" applyBorder="1" applyAlignment="1">
      <alignment vertical="center"/>
    </xf>
    <xf numFmtId="43" fontId="3" fillId="3" borderId="28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164" fontId="0" fillId="3" borderId="0" xfId="0" applyNumberFormat="1" applyFill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14" fontId="6" fillId="2" borderId="35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43" fontId="11" fillId="2" borderId="35" xfId="1" applyNumberFormat="1" applyFont="1" applyFill="1" applyBorder="1" applyAlignment="1">
      <alignment horizontal="center" vertical="center"/>
    </xf>
    <xf numFmtId="43" fontId="6" fillId="2" borderId="3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85" zoomScaleNormal="85" workbookViewId="0">
      <selection activeCell="B3" sqref="B3"/>
    </sheetView>
  </sheetViews>
  <sheetFormatPr defaultColWidth="9" defaultRowHeight="15" x14ac:dyDescent="0.25"/>
  <cols>
    <col min="1" max="1" width="9" style="11"/>
    <col min="2" max="2" width="42.42578125" style="11" customWidth="1"/>
    <col min="3" max="3" width="16.42578125" style="11" customWidth="1"/>
    <col min="4" max="4" width="14.5703125" style="11" customWidth="1"/>
    <col min="5" max="5" width="13.140625" style="11" customWidth="1"/>
    <col min="6" max="6" width="29.140625" style="11" customWidth="1"/>
    <col min="7" max="7" width="26.7109375" style="11" customWidth="1"/>
    <col min="8" max="8" width="12.5703125" style="50" customWidth="1"/>
    <col min="9" max="9" width="19.5703125" style="50" customWidth="1"/>
    <col min="10" max="10" width="10.85546875" style="11" customWidth="1"/>
    <col min="11" max="11" width="13.42578125" style="11" customWidth="1"/>
    <col min="12" max="12" width="13.5703125" style="11" customWidth="1"/>
    <col min="13" max="13" width="15" style="11" customWidth="1"/>
    <col min="14" max="16" width="14.85546875" style="11" customWidth="1"/>
    <col min="17" max="17" width="7.28515625" style="11" customWidth="1"/>
    <col min="18" max="18" width="21.7109375" style="11" bestFit="1" customWidth="1"/>
    <col min="19" max="19" width="12.7109375" style="11" bestFit="1" customWidth="1"/>
    <col min="20" max="20" width="14.5703125" style="11" bestFit="1" customWidth="1"/>
    <col min="21" max="22" width="14.5703125" style="11" customWidth="1"/>
    <col min="23" max="23" width="18.85546875" style="11" bestFit="1" customWidth="1"/>
    <col min="24" max="24" width="88.85546875" style="11" bestFit="1" customWidth="1"/>
    <col min="25" max="25" width="11.85546875" style="11" bestFit="1" customWidth="1"/>
    <col min="26" max="16384" width="9" style="11"/>
  </cols>
  <sheetData>
    <row r="1" spans="1:25" x14ac:dyDescent="0.25">
      <c r="A1" s="101" t="s">
        <v>34</v>
      </c>
      <c r="B1" s="10" t="s">
        <v>10</v>
      </c>
      <c r="E1" s="12"/>
      <c r="F1" s="12"/>
      <c r="G1" s="12"/>
      <c r="H1" s="13"/>
      <c r="I1" s="13"/>
    </row>
    <row r="2" spans="1:25" ht="21" x14ac:dyDescent="0.25">
      <c r="A2" s="101" t="s">
        <v>35</v>
      </c>
      <c r="B2" s="102" t="s">
        <v>38</v>
      </c>
      <c r="C2" s="14"/>
      <c r="D2" s="14" t="s">
        <v>10</v>
      </c>
      <c r="H2" s="54" t="s">
        <v>5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5" ht="21.75" thickBot="1" x14ac:dyDescent="0.3">
      <c r="A3" s="101" t="s">
        <v>36</v>
      </c>
      <c r="B3" s="102" t="s">
        <v>39</v>
      </c>
      <c r="C3" s="14"/>
      <c r="D3" s="14"/>
      <c r="H3" s="54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5" ht="16.5" customHeight="1" thickBot="1" x14ac:dyDescent="0.3">
      <c r="A4" s="101" t="s">
        <v>37</v>
      </c>
      <c r="B4" s="102" t="s">
        <v>39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  <c r="W4" s="19"/>
      <c r="X4" s="19"/>
    </row>
    <row r="5" spans="1:25" ht="62.25" customHeight="1" thickBot="1" x14ac:dyDescent="0.3">
      <c r="A5" s="103" t="s">
        <v>40</v>
      </c>
      <c r="B5" s="104" t="s">
        <v>41</v>
      </c>
      <c r="C5" s="105" t="s">
        <v>42</v>
      </c>
      <c r="D5" s="106" t="s">
        <v>43</v>
      </c>
      <c r="E5" s="104" t="s">
        <v>44</v>
      </c>
      <c r="F5" s="104" t="s">
        <v>45</v>
      </c>
      <c r="G5" s="106" t="s">
        <v>46</v>
      </c>
      <c r="H5" s="107" t="s">
        <v>47</v>
      </c>
      <c r="I5" s="108" t="s">
        <v>0</v>
      </c>
      <c r="J5" s="104" t="s">
        <v>48</v>
      </c>
      <c r="K5" s="104" t="s">
        <v>49</v>
      </c>
      <c r="L5" s="104" t="s">
        <v>50</v>
      </c>
      <c r="M5" s="104" t="s">
        <v>51</v>
      </c>
      <c r="N5" s="9" t="s">
        <v>52</v>
      </c>
      <c r="O5" s="9" t="s">
        <v>9</v>
      </c>
      <c r="P5" s="9" t="s">
        <v>53</v>
      </c>
      <c r="Q5" s="3"/>
      <c r="R5" s="2" t="s">
        <v>1</v>
      </c>
      <c r="S5" s="104" t="s">
        <v>54</v>
      </c>
      <c r="T5" s="104" t="s">
        <v>55</v>
      </c>
      <c r="U5" s="1" t="s">
        <v>3</v>
      </c>
      <c r="V5" s="2" t="s">
        <v>4</v>
      </c>
      <c r="W5" s="104" t="s">
        <v>56</v>
      </c>
      <c r="X5" s="104" t="s">
        <v>2</v>
      </c>
    </row>
    <row r="6" spans="1:25" x14ac:dyDescent="0.25">
      <c r="B6" s="20"/>
      <c r="C6" s="21"/>
      <c r="D6" s="21"/>
      <c r="E6" s="55"/>
      <c r="F6" s="53"/>
      <c r="G6" s="52"/>
      <c r="H6" s="24"/>
      <c r="I6" s="33"/>
      <c r="J6" s="25">
        <v>0.01</v>
      </c>
      <c r="K6" s="26">
        <v>0.05</v>
      </c>
      <c r="L6" s="26">
        <v>0.1</v>
      </c>
      <c r="M6" s="26">
        <v>0.1</v>
      </c>
      <c r="N6" s="27"/>
      <c r="O6" s="27"/>
      <c r="P6" s="27"/>
      <c r="Q6" s="3"/>
      <c r="R6" s="28"/>
      <c r="S6" s="23"/>
      <c r="T6" s="29">
        <v>0.01</v>
      </c>
      <c r="U6" s="30">
        <v>0.05</v>
      </c>
      <c r="V6" s="24"/>
      <c r="W6" s="31"/>
      <c r="X6" s="27"/>
    </row>
    <row r="7" spans="1:25" s="73" customFormat="1" ht="23.25" customHeight="1" x14ac:dyDescent="0.25">
      <c r="B7" s="90"/>
      <c r="C7" s="91"/>
      <c r="D7" s="92"/>
      <c r="E7" s="78"/>
      <c r="F7" s="78"/>
      <c r="G7" s="93"/>
      <c r="H7" s="86"/>
      <c r="I7" s="92"/>
      <c r="J7" s="94"/>
      <c r="K7" s="95"/>
      <c r="L7" s="95"/>
      <c r="M7" s="95"/>
      <c r="N7" s="96"/>
      <c r="O7" s="96"/>
      <c r="P7" s="96"/>
      <c r="Q7" s="83">
        <f>A8</f>
        <v>58062</v>
      </c>
      <c r="R7" s="97"/>
      <c r="S7" s="85"/>
      <c r="T7" s="98"/>
      <c r="U7" s="99"/>
      <c r="V7" s="86"/>
      <c r="W7" s="87"/>
      <c r="X7" s="96"/>
    </row>
    <row r="8" spans="1:25" ht="28.9" customHeight="1" x14ac:dyDescent="0.25">
      <c r="A8" s="11">
        <v>58062</v>
      </c>
      <c r="B8" s="57" t="s">
        <v>11</v>
      </c>
      <c r="C8" s="58">
        <v>45098</v>
      </c>
      <c r="D8" s="59">
        <v>1</v>
      </c>
      <c r="E8" s="60">
        <v>99550</v>
      </c>
      <c r="F8" s="61">
        <v>9907.7000000000007</v>
      </c>
      <c r="G8" s="61">
        <f>E8-F8</f>
        <v>89642.3</v>
      </c>
      <c r="H8" s="62">
        <f>ROUND(G8*18%,)</f>
        <v>16136</v>
      </c>
      <c r="I8" s="63">
        <f>G8+H8</f>
        <v>105778.3</v>
      </c>
      <c r="J8" s="63">
        <f>G8*$J$6</f>
        <v>896.423</v>
      </c>
      <c r="K8" s="64">
        <f>G8*5%</f>
        <v>4482.1150000000007</v>
      </c>
      <c r="L8" s="64">
        <f>G8*10%</f>
        <v>8964.2300000000014</v>
      </c>
      <c r="M8" s="64">
        <f>G8*10%</f>
        <v>8964.2300000000014</v>
      </c>
      <c r="N8" s="64">
        <f>H8</f>
        <v>16136</v>
      </c>
      <c r="O8" s="64">
        <v>0</v>
      </c>
      <c r="P8" s="64">
        <f>ROUND(I8-SUM(J8:O8),)</f>
        <v>66335</v>
      </c>
      <c r="Q8" s="65"/>
      <c r="R8" s="66" t="s">
        <v>13</v>
      </c>
      <c r="S8" s="67">
        <v>66336</v>
      </c>
      <c r="T8" s="67">
        <v>0</v>
      </c>
      <c r="U8" s="62">
        <v>0</v>
      </c>
      <c r="V8" s="62">
        <v>0</v>
      </c>
      <c r="W8" s="68">
        <f t="shared" ref="W8" si="0">S8-T8</f>
        <v>66336</v>
      </c>
      <c r="X8" s="69" t="s">
        <v>12</v>
      </c>
    </row>
    <row r="9" spans="1:25" ht="28.9" customHeight="1" x14ac:dyDescent="0.25">
      <c r="A9" s="11">
        <v>58062</v>
      </c>
      <c r="B9" s="57" t="s">
        <v>11</v>
      </c>
      <c r="C9" s="5">
        <v>45180</v>
      </c>
      <c r="D9" s="7">
        <v>3</v>
      </c>
      <c r="E9" s="32">
        <v>382869.5</v>
      </c>
      <c r="F9" s="53">
        <v>31524</v>
      </c>
      <c r="G9" s="61">
        <f>E9-F9</f>
        <v>351345.5</v>
      </c>
      <c r="H9" s="62">
        <f>ROUND(G9*18%,)</f>
        <v>63242</v>
      </c>
      <c r="I9" s="63">
        <f>G9+H9</f>
        <v>414587.5</v>
      </c>
      <c r="J9" s="63">
        <f>G9*$J$6</f>
        <v>3513.4549999999999</v>
      </c>
      <c r="K9" s="64">
        <f>G9*5%</f>
        <v>17567.275000000001</v>
      </c>
      <c r="L9" s="64">
        <f>G9*10%</f>
        <v>35134.550000000003</v>
      </c>
      <c r="M9" s="64">
        <f>G9*10%</f>
        <v>35134.550000000003</v>
      </c>
      <c r="N9" s="64">
        <f>H9</f>
        <v>63242</v>
      </c>
      <c r="O9" s="64">
        <v>9885</v>
      </c>
      <c r="P9" s="64">
        <f>ROUND(I9-SUM(J9:O9),)</f>
        <v>250111</v>
      </c>
      <c r="Q9" s="3"/>
      <c r="R9" s="34" t="s">
        <v>22</v>
      </c>
      <c r="S9" s="23">
        <v>250111</v>
      </c>
      <c r="T9" s="23">
        <v>0</v>
      </c>
      <c r="U9" s="24">
        <v>0</v>
      </c>
      <c r="V9" s="24">
        <v>0</v>
      </c>
      <c r="W9" s="31">
        <f t="shared" ref="W9" si="1">S9-T9</f>
        <v>250111</v>
      </c>
      <c r="X9" s="35" t="s">
        <v>21</v>
      </c>
    </row>
    <row r="10" spans="1:25" ht="28.9" customHeight="1" x14ac:dyDescent="0.25">
      <c r="A10" s="11">
        <v>58062</v>
      </c>
      <c r="B10" s="57" t="s">
        <v>26</v>
      </c>
      <c r="C10" s="5"/>
      <c r="D10" s="7" t="s">
        <v>28</v>
      </c>
      <c r="E10" s="22">
        <f>N8+N9</f>
        <v>79378</v>
      </c>
      <c r="F10" s="53"/>
      <c r="G10" s="61"/>
      <c r="H10" s="62"/>
      <c r="I10" s="63"/>
      <c r="J10" s="63"/>
      <c r="K10" s="64"/>
      <c r="L10" s="64"/>
      <c r="M10" s="64"/>
      <c r="N10" s="64"/>
      <c r="O10" s="64"/>
      <c r="P10" s="64">
        <f>E10</f>
        <v>79378</v>
      </c>
      <c r="Q10" s="3"/>
      <c r="R10" s="34"/>
      <c r="S10" s="23"/>
      <c r="T10" s="23"/>
      <c r="U10" s="24"/>
      <c r="V10" s="24"/>
      <c r="W10" s="31">
        <v>79378</v>
      </c>
      <c r="X10" s="35" t="s">
        <v>27</v>
      </c>
    </row>
    <row r="11" spans="1:25" ht="28.9" customHeight="1" x14ac:dyDescent="0.25">
      <c r="A11" s="11">
        <v>58062</v>
      </c>
      <c r="B11" s="57"/>
      <c r="C11" s="5"/>
      <c r="D11" s="7"/>
      <c r="E11" s="22"/>
      <c r="F11" s="53"/>
      <c r="G11" s="61"/>
      <c r="H11" s="62"/>
      <c r="I11" s="63"/>
      <c r="J11" s="63"/>
      <c r="K11" s="64"/>
      <c r="L11" s="64"/>
      <c r="M11" s="64"/>
      <c r="N11" s="64"/>
      <c r="O11" s="64"/>
      <c r="P11" s="64"/>
      <c r="Q11" s="3"/>
      <c r="R11" s="34"/>
      <c r="S11" s="23"/>
      <c r="T11" s="23"/>
      <c r="U11" s="24"/>
      <c r="V11" s="24"/>
      <c r="W11" s="31"/>
      <c r="X11" s="35"/>
    </row>
    <row r="12" spans="1:25" s="73" customFormat="1" ht="28.9" customHeight="1" x14ac:dyDescent="0.25">
      <c r="B12" s="74"/>
      <c r="C12" s="75"/>
      <c r="D12" s="76"/>
      <c r="E12" s="77"/>
      <c r="F12" s="78"/>
      <c r="G12" s="79"/>
      <c r="H12" s="80"/>
      <c r="I12" s="81"/>
      <c r="J12" s="81"/>
      <c r="K12" s="82"/>
      <c r="L12" s="82"/>
      <c r="M12" s="82"/>
      <c r="N12" s="82"/>
      <c r="O12" s="82"/>
      <c r="P12" s="82"/>
      <c r="Q12" s="83">
        <f>A13</f>
        <v>57751</v>
      </c>
      <c r="R12" s="84"/>
      <c r="S12" s="85"/>
      <c r="T12" s="85"/>
      <c r="U12" s="86"/>
      <c r="V12" s="86"/>
      <c r="W12" s="87"/>
      <c r="X12" s="88"/>
      <c r="Y12" s="100">
        <f>SUM(P8:P10)-SUM(W8:W11)</f>
        <v>-1</v>
      </c>
    </row>
    <row r="13" spans="1:25" ht="28.9" customHeight="1" x14ac:dyDescent="0.15">
      <c r="A13" s="11">
        <v>57751</v>
      </c>
      <c r="B13" s="57" t="s">
        <v>11</v>
      </c>
      <c r="C13" s="58">
        <v>45190</v>
      </c>
      <c r="D13" s="59">
        <v>1</v>
      </c>
      <c r="E13" s="60">
        <v>637478</v>
      </c>
      <c r="F13" s="61">
        <v>0</v>
      </c>
      <c r="G13" s="61">
        <f>E13-F13</f>
        <v>637478</v>
      </c>
      <c r="H13" s="62">
        <f>ROUND(G13*18%,)</f>
        <v>114746</v>
      </c>
      <c r="I13" s="63">
        <f>G13+H13</f>
        <v>752224</v>
      </c>
      <c r="J13" s="63">
        <f>G13*$J$6</f>
        <v>6374.78</v>
      </c>
      <c r="K13" s="64">
        <f>G13*5%</f>
        <v>31873.9</v>
      </c>
      <c r="L13" s="64">
        <f>G13*10%</f>
        <v>63747.8</v>
      </c>
      <c r="M13" s="64">
        <f>G13*10%</f>
        <v>63747.8</v>
      </c>
      <c r="N13" s="64">
        <f>H13</f>
        <v>114746</v>
      </c>
      <c r="O13" s="64">
        <v>43121</v>
      </c>
      <c r="P13" s="64">
        <f>ROUND(I13-SUM(J13:O13),)</f>
        <v>428613</v>
      </c>
      <c r="Q13" s="65"/>
      <c r="R13" s="66" t="s">
        <v>13</v>
      </c>
      <c r="S13" s="67">
        <v>0</v>
      </c>
      <c r="T13" s="67">
        <v>0</v>
      </c>
      <c r="U13" s="62">
        <v>0</v>
      </c>
      <c r="V13" s="62">
        <v>0</v>
      </c>
      <c r="W13" s="68">
        <v>428613</v>
      </c>
      <c r="X13" s="89" t="s">
        <v>23</v>
      </c>
    </row>
    <row r="14" spans="1:25" ht="28.9" customHeight="1" x14ac:dyDescent="0.25">
      <c r="A14" s="11">
        <v>57751</v>
      </c>
      <c r="B14" s="57" t="s">
        <v>11</v>
      </c>
      <c r="C14" s="58">
        <v>45236</v>
      </c>
      <c r="D14" s="59">
        <v>2</v>
      </c>
      <c r="E14" s="60">
        <v>129336</v>
      </c>
      <c r="F14" s="61">
        <v>0</v>
      </c>
      <c r="G14" s="61">
        <f>E14-F14</f>
        <v>129336</v>
      </c>
      <c r="H14" s="62">
        <f>ROUND(G14*18%,)</f>
        <v>23280</v>
      </c>
      <c r="I14" s="63">
        <f>G14+H14</f>
        <v>152616</v>
      </c>
      <c r="J14" s="63">
        <f>G14*$J$6</f>
        <v>1293.3600000000001</v>
      </c>
      <c r="K14" s="64">
        <f>G14*5%</f>
        <v>6466.8</v>
      </c>
      <c r="L14" s="64">
        <f>G14*10%</f>
        <v>12933.6</v>
      </c>
      <c r="M14" s="64">
        <f>G14*10%</f>
        <v>12933.6</v>
      </c>
      <c r="N14" s="64">
        <f>H14</f>
        <v>23280</v>
      </c>
      <c r="O14" s="64">
        <v>37374</v>
      </c>
      <c r="P14" s="64">
        <f>ROUND(I14-SUM(J14:O14),)</f>
        <v>58335</v>
      </c>
      <c r="Q14" s="3"/>
      <c r="R14" s="34"/>
      <c r="S14" s="23"/>
      <c r="T14" s="23">
        <f>S14*T10</f>
        <v>0</v>
      </c>
      <c r="U14" s="24">
        <v>0</v>
      </c>
      <c r="V14" s="24">
        <v>0</v>
      </c>
      <c r="W14" s="31">
        <v>49500</v>
      </c>
      <c r="X14" s="35" t="s">
        <v>24</v>
      </c>
    </row>
    <row r="15" spans="1:25" ht="28.9" customHeight="1" x14ac:dyDescent="0.25">
      <c r="A15" s="11">
        <v>57751</v>
      </c>
      <c r="B15" s="57" t="s">
        <v>26</v>
      </c>
      <c r="C15" s="5"/>
      <c r="D15" s="7">
        <v>1</v>
      </c>
      <c r="E15" s="22">
        <f>N13</f>
        <v>114746</v>
      </c>
      <c r="F15" s="53"/>
      <c r="G15" s="61"/>
      <c r="H15" s="62"/>
      <c r="I15" s="63"/>
      <c r="J15" s="63"/>
      <c r="K15" s="64"/>
      <c r="L15" s="64"/>
      <c r="M15" s="64"/>
      <c r="N15" s="64"/>
      <c r="O15" s="64"/>
      <c r="P15" s="64">
        <f>E15</f>
        <v>114746</v>
      </c>
      <c r="Q15" s="3"/>
      <c r="R15" s="34"/>
      <c r="S15" s="23"/>
      <c r="T15" s="23"/>
      <c r="U15" s="24"/>
      <c r="V15" s="24"/>
      <c r="W15" s="31">
        <v>114746</v>
      </c>
      <c r="X15" s="35" t="s">
        <v>25</v>
      </c>
    </row>
    <row r="16" spans="1:25" ht="28.9" customHeight="1" x14ac:dyDescent="0.25">
      <c r="A16" s="11">
        <v>57751</v>
      </c>
      <c r="B16" s="57" t="s">
        <v>26</v>
      </c>
      <c r="C16" s="5"/>
      <c r="D16" s="7">
        <v>2</v>
      </c>
      <c r="E16" s="22">
        <f>N14</f>
        <v>23280</v>
      </c>
      <c r="F16" s="53"/>
      <c r="G16" s="61"/>
      <c r="H16" s="62"/>
      <c r="I16" s="63"/>
      <c r="J16" s="63"/>
      <c r="K16" s="64"/>
      <c r="L16" s="64"/>
      <c r="M16" s="64"/>
      <c r="N16" s="64"/>
      <c r="O16" s="64"/>
      <c r="P16" s="64">
        <f>E16</f>
        <v>23280</v>
      </c>
      <c r="Q16" s="3"/>
      <c r="R16" s="34"/>
      <c r="S16" s="23"/>
      <c r="T16" s="23"/>
      <c r="U16" s="24"/>
      <c r="V16" s="24"/>
      <c r="W16" s="31">
        <v>23280</v>
      </c>
      <c r="X16" s="35" t="s">
        <v>29</v>
      </c>
    </row>
    <row r="17" spans="1:25" ht="28.9" customHeight="1" x14ac:dyDescent="0.25">
      <c r="A17" s="11">
        <v>57751</v>
      </c>
      <c r="B17" s="57" t="s">
        <v>11</v>
      </c>
      <c r="C17" s="58">
        <v>45344</v>
      </c>
      <c r="D17" s="59">
        <v>4</v>
      </c>
      <c r="E17" s="60">
        <v>472909</v>
      </c>
      <c r="F17" s="61">
        <v>106391</v>
      </c>
      <c r="G17" s="61">
        <f>E17-F17</f>
        <v>366518</v>
      </c>
      <c r="H17" s="62">
        <f>ROUND(G17*18%,)</f>
        <v>65973</v>
      </c>
      <c r="I17" s="63">
        <f>G17+H17</f>
        <v>432491</v>
      </c>
      <c r="J17" s="63">
        <f>G17*$J$6</f>
        <v>3665.1800000000003</v>
      </c>
      <c r="K17" s="64">
        <f>G17*5%</f>
        <v>18325.900000000001</v>
      </c>
      <c r="L17" s="64">
        <f>G17*10%</f>
        <v>36651.800000000003</v>
      </c>
      <c r="M17" s="64">
        <f>G17*10%</f>
        <v>36651.800000000003</v>
      </c>
      <c r="N17" s="64">
        <f>H17</f>
        <v>65973</v>
      </c>
      <c r="O17" s="64">
        <v>33887</v>
      </c>
      <c r="P17" s="64">
        <f>ROUND(I17-SUM(J17:O17),)</f>
        <v>237336</v>
      </c>
      <c r="Q17" s="3"/>
      <c r="R17" s="34"/>
      <c r="S17" s="23"/>
      <c r="T17" s="23"/>
      <c r="U17" s="24"/>
      <c r="V17" s="24"/>
      <c r="W17" s="31">
        <v>107480</v>
      </c>
      <c r="X17" s="35" t="s">
        <v>30</v>
      </c>
    </row>
    <row r="18" spans="1:25" ht="28.9" customHeight="1" x14ac:dyDescent="0.25">
      <c r="A18" s="11">
        <v>57751</v>
      </c>
      <c r="B18" s="57" t="s">
        <v>11</v>
      </c>
      <c r="C18" s="58">
        <v>45377</v>
      </c>
      <c r="D18" s="59">
        <v>5</v>
      </c>
      <c r="E18" s="60">
        <v>148122</v>
      </c>
      <c r="F18" s="61">
        <v>0</v>
      </c>
      <c r="G18" s="61">
        <f>E18-F18</f>
        <v>148122</v>
      </c>
      <c r="H18" s="62">
        <f>ROUND(G18*18%,)</f>
        <v>26662</v>
      </c>
      <c r="I18" s="63">
        <f>G18+H18</f>
        <v>174784</v>
      </c>
      <c r="J18" s="63">
        <f>G18*$J$6</f>
        <v>1481.22</v>
      </c>
      <c r="K18" s="64">
        <f>G18*5%</f>
        <v>7406.1</v>
      </c>
      <c r="L18" s="64">
        <f>G18*10%</f>
        <v>14812.2</v>
      </c>
      <c r="M18" s="64">
        <f>G18*10%</f>
        <v>14812.2</v>
      </c>
      <c r="N18" s="64">
        <f>H18</f>
        <v>26662</v>
      </c>
      <c r="O18" s="64">
        <v>2130</v>
      </c>
      <c r="P18" s="64">
        <f>ROUND(I18-SUM(J18:O18),)</f>
        <v>107480</v>
      </c>
      <c r="Q18" s="8"/>
      <c r="R18" s="34"/>
      <c r="S18" s="23"/>
      <c r="T18" s="23">
        <f>S18*T6</f>
        <v>0</v>
      </c>
      <c r="U18" s="24">
        <v>0</v>
      </c>
      <c r="V18" s="24">
        <v>0</v>
      </c>
      <c r="W18" s="31">
        <v>8833</v>
      </c>
      <c r="X18" s="35" t="s">
        <v>31</v>
      </c>
    </row>
    <row r="19" spans="1:25" ht="21.75" customHeight="1" x14ac:dyDescent="0.25">
      <c r="A19" s="11">
        <v>57751</v>
      </c>
      <c r="B19" s="36"/>
      <c r="C19" s="37"/>
      <c r="D19" s="37"/>
      <c r="E19" s="38"/>
      <c r="F19" s="39"/>
      <c r="G19" s="38"/>
      <c r="H19" s="40"/>
      <c r="I19" s="21"/>
      <c r="J19" s="21"/>
      <c r="K19" s="41"/>
      <c r="L19" s="41"/>
      <c r="M19" s="41"/>
      <c r="N19" s="41"/>
      <c r="O19" s="41"/>
      <c r="P19" s="41"/>
      <c r="Q19" s="8"/>
      <c r="R19" s="34"/>
      <c r="S19" s="39"/>
      <c r="T19" s="39"/>
      <c r="U19" s="39"/>
      <c r="V19" s="39"/>
      <c r="W19" s="42">
        <v>120000</v>
      </c>
      <c r="X19" s="43" t="s">
        <v>32</v>
      </c>
    </row>
    <row r="20" spans="1:25" ht="25.5" customHeight="1" thickBot="1" x14ac:dyDescent="0.3">
      <c r="A20" s="11">
        <v>57751</v>
      </c>
      <c r="B20" s="4"/>
      <c r="C20" s="6"/>
      <c r="D20" s="6"/>
      <c r="E20" s="45"/>
      <c r="F20" s="45"/>
      <c r="G20" s="45"/>
      <c r="H20" s="45"/>
      <c r="I20" s="46"/>
      <c r="J20" s="46"/>
      <c r="K20" s="47"/>
      <c r="L20" s="47"/>
      <c r="M20" s="47"/>
      <c r="N20" s="47"/>
      <c r="O20" s="47"/>
      <c r="P20" s="47"/>
      <c r="Q20" s="8"/>
      <c r="R20" s="48"/>
      <c r="S20" s="44"/>
      <c r="T20" s="44"/>
      <c r="U20" s="44"/>
      <c r="V20" s="44"/>
      <c r="W20" s="49">
        <v>117335</v>
      </c>
      <c r="X20" s="47" t="s">
        <v>33</v>
      </c>
      <c r="Y20" s="100">
        <f>SUM(P12:P18)-SUM(W13:W20)</f>
        <v>3</v>
      </c>
    </row>
    <row r="21" spans="1:25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  <c r="X21" s="23"/>
    </row>
    <row r="22" spans="1:25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  <c r="X22" s="39"/>
    </row>
    <row r="23" spans="1:25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56" t="s">
        <v>7</v>
      </c>
      <c r="N23" s="23"/>
      <c r="O23" s="23"/>
      <c r="P23" s="56">
        <f>SUM(P8:P20)</f>
        <v>1365614</v>
      </c>
      <c r="Q23" s="23"/>
      <c r="R23" s="23"/>
      <c r="S23" s="23"/>
      <c r="T23" s="23"/>
      <c r="U23" s="56" t="s">
        <v>6</v>
      </c>
      <c r="V23" s="23"/>
      <c r="W23" s="51">
        <f>SUM(W6:W20)</f>
        <v>1365612</v>
      </c>
      <c r="X23" s="39"/>
    </row>
    <row r="24" spans="1:25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  <c r="X24" s="39"/>
    </row>
    <row r="25" spans="1:25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56" t="s">
        <v>8</v>
      </c>
      <c r="V25" s="23"/>
      <c r="W25" s="51">
        <f>P23-W23</f>
        <v>2</v>
      </c>
      <c r="X25" s="39"/>
    </row>
    <row r="26" spans="1:25" x14ac:dyDescent="0.2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  <c r="X26" s="39"/>
    </row>
    <row r="27" spans="1:25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  <c r="X27" s="39"/>
    </row>
    <row r="30" spans="1:25" x14ac:dyDescent="0.25">
      <c r="F30" s="70" t="s">
        <v>14</v>
      </c>
      <c r="G30" s="70" t="s">
        <v>15</v>
      </c>
      <c r="H30" s="71" t="s">
        <v>16</v>
      </c>
      <c r="I30" s="71" t="s">
        <v>17</v>
      </c>
    </row>
    <row r="31" spans="1:25" x14ac:dyDescent="0.25">
      <c r="F31" s="70" t="s">
        <v>18</v>
      </c>
      <c r="G31" s="70">
        <v>20.2</v>
      </c>
      <c r="H31" s="71">
        <v>50</v>
      </c>
      <c r="I31" s="71">
        <f>G31*H31</f>
        <v>1010</v>
      </c>
    </row>
    <row r="32" spans="1:25" x14ac:dyDescent="0.25">
      <c r="F32" s="70" t="s">
        <v>19</v>
      </c>
      <c r="G32" s="70">
        <v>35.5</v>
      </c>
      <c r="H32" s="71">
        <v>250</v>
      </c>
      <c r="I32" s="71">
        <f>G32*H32</f>
        <v>8875</v>
      </c>
    </row>
    <row r="33" spans="6:9" x14ac:dyDescent="0.25">
      <c r="F33" s="70"/>
      <c r="G33" s="70"/>
      <c r="H33" s="72" t="s">
        <v>20</v>
      </c>
      <c r="I33" s="72">
        <f>SUM(I31:I32)</f>
        <v>9885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2025-05-28T11:48:05Z</dcterms:modified>
</cp:coreProperties>
</file>