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New folder\"/>
    </mc:Choice>
  </mc:AlternateContent>
  <xr:revisionPtr revIDLastSave="0" documentId="13_ncr:1_{581D19ED-DD0A-49EA-8B5F-B820747E313C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T12" i="1"/>
  <c r="U12" i="1" s="1"/>
  <c r="G11" i="1"/>
  <c r="K11" i="1" s="1"/>
  <c r="E10" i="1"/>
  <c r="T11" i="1"/>
  <c r="Q7" i="1"/>
  <c r="G9" i="1"/>
  <c r="H9" i="1"/>
  <c r="I9" i="1" s="1"/>
  <c r="J9" i="1"/>
  <c r="K9" i="1"/>
  <c r="L9" i="1"/>
  <c r="M9" i="1"/>
  <c r="H11" i="1" l="1"/>
  <c r="N11" i="1" s="1"/>
  <c r="L11" i="1"/>
  <c r="M11" i="1"/>
  <c r="J11" i="1"/>
  <c r="N9" i="1"/>
  <c r="P9" i="1" s="1"/>
  <c r="T8" i="1"/>
  <c r="I11" i="1" l="1"/>
  <c r="P11" i="1" s="1"/>
  <c r="T16" i="1"/>
  <c r="P15" i="1" l="1"/>
  <c r="G14" i="1"/>
  <c r="L14" i="1" s="1"/>
  <c r="U13" i="1"/>
  <c r="P12" i="1"/>
  <c r="U11" i="1"/>
  <c r="U10" i="1"/>
  <c r="U9" i="1"/>
  <c r="U8" i="1"/>
  <c r="G8" i="1"/>
  <c r="U24" i="1" l="1"/>
  <c r="K14" i="1"/>
  <c r="M14" i="1"/>
  <c r="H14" i="1"/>
  <c r="N14" i="1" s="1"/>
  <c r="J14" i="1"/>
  <c r="H8" i="1"/>
  <c r="L8" i="1"/>
  <c r="L24" i="1" s="1"/>
  <c r="J8" i="1"/>
  <c r="M8" i="1"/>
  <c r="K8" i="1"/>
  <c r="K24" i="1" s="1"/>
  <c r="M24" i="1" l="1"/>
  <c r="L31" i="1" s="1"/>
  <c r="I14" i="1"/>
  <c r="P14" i="1" s="1"/>
  <c r="I8" i="1"/>
  <c r="N8" i="1"/>
  <c r="P8" i="1" l="1"/>
  <c r="P24" i="1" s="1"/>
  <c r="U25" i="1" s="1"/>
  <c r="L32" i="1" s="1"/>
</calcChain>
</file>

<file path=xl/sharedStrings.xml><?xml version="1.0" encoding="utf-8"?>
<sst xmlns="http://schemas.openxmlformats.org/spreadsheetml/2006/main" count="52" uniqueCount="48">
  <si>
    <t>Amount</t>
  </si>
  <si>
    <t>PAYMENT NOTE No.</t>
  </si>
  <si>
    <t>UTR</t>
  </si>
  <si>
    <t>Total Paid Amount Rs. -</t>
  </si>
  <si>
    <t>Total Payable Amount Rs. -</t>
  </si>
  <si>
    <t>Hold Amount For Quantity excess against DPR</t>
  </si>
  <si>
    <t>Balance</t>
  </si>
  <si>
    <t>laviesh Contractors</t>
  </si>
  <si>
    <t>Naunagali village pipe line work</t>
  </si>
  <si>
    <t>22-08-2023 IFT/IFT23234016785/RIUP23/1659 LAVISH CONTRACTOR 198000.00</t>
  </si>
  <si>
    <t>RIUP23/1659</t>
  </si>
  <si>
    <t>08-09-2023 IFT/IFT23251034859/RIUP23/1917/LAVISH CONTRACTOR 75522.00</t>
  </si>
  <si>
    <t>26-09-2023 IFT/IFT23269023084/RIUP23/2268/LAVISH CONTRACTOR 89335.00</t>
  </si>
  <si>
    <t>27-10-2023 IFT/IFT23300027465/RIUP23/2966/LAVISH CONTRACTOR 49500.00</t>
  </si>
  <si>
    <t>RIUP23/2268</t>
  </si>
  <si>
    <t>RIUP23/2966</t>
  </si>
  <si>
    <t>RIUP23/1917</t>
  </si>
  <si>
    <t>Aman Enterprisess</t>
  </si>
  <si>
    <t>Updated On 26-02-2024 ( By Vikash )</t>
  </si>
  <si>
    <t>Total Hold</t>
  </si>
  <si>
    <t>Advance / Surplus</t>
  </si>
  <si>
    <t>Debit</t>
  </si>
  <si>
    <t>1 &amp; 2</t>
  </si>
  <si>
    <t>30-12-2023 IFT/IFT23364191583/RIUP23/4020/LAVISH CONTRACTOR 69798.00</t>
  </si>
  <si>
    <t>Subcontractor:</t>
  </si>
  <si>
    <t>State:</t>
  </si>
  <si>
    <t>Uttar Pradesh</t>
  </si>
  <si>
    <t>District:</t>
  </si>
  <si>
    <t>Shamli</t>
  </si>
  <si>
    <t>Block:</t>
  </si>
  <si>
    <t>GST release note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</si>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</sst>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7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2"/>
      <color theme="1"/>
      <name val="Comic Sans MS"/>
      <family val="4"/>
    </font>
    <font>
      <sz val="12"/>
      <color theme="1"/>
      <name val="Calibri"/>
      <family val="2"/>
      <scheme val="minor"/>
    </font>
    <font>
      <sz val="12"/>
      <color theme="1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2" fillId="2" borderId="8" xfId="1" applyNumberFormat="1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3" borderId="0" xfId="0" applyFill="1" applyAlignment="1">
      <alignment vertical="center"/>
    </xf>
    <xf numFmtId="15" fontId="2" fillId="2" borderId="14" xfId="0" applyNumberFormat="1" applyFont="1" applyFill="1" applyBorder="1" applyAlignment="1">
      <alignment horizontal="center" vertical="center"/>
    </xf>
    <xf numFmtId="164" fontId="2" fillId="2" borderId="15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164" fontId="3" fillId="2" borderId="16" xfId="1" applyNumberFormat="1" applyFont="1" applyFill="1" applyBorder="1" applyAlignment="1">
      <alignment vertical="center"/>
    </xf>
    <xf numFmtId="164" fontId="2" fillId="2" borderId="18" xfId="1" applyNumberFormat="1" applyFont="1" applyFill="1" applyBorder="1" applyAlignment="1">
      <alignment vertical="center"/>
    </xf>
    <xf numFmtId="15" fontId="2" fillId="2" borderId="19" xfId="0" applyNumberFormat="1" applyFont="1" applyFill="1" applyBorder="1" applyAlignment="1">
      <alignment horizontal="center" vertical="center"/>
    </xf>
    <xf numFmtId="164" fontId="2" fillId="2" borderId="20" xfId="1" applyNumberFormat="1" applyFont="1" applyFill="1" applyBorder="1" applyAlignment="1">
      <alignment vertical="center"/>
    </xf>
    <xf numFmtId="164" fontId="2" fillId="2" borderId="23" xfId="1" applyNumberFormat="1" applyFont="1" applyFill="1" applyBorder="1" applyAlignment="1">
      <alignment vertical="center"/>
    </xf>
    <xf numFmtId="164" fontId="2" fillId="2" borderId="24" xfId="1" applyNumberFormat="1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9" fontId="2" fillId="2" borderId="15" xfId="1" applyNumberFormat="1" applyFont="1" applyFill="1" applyBorder="1" applyAlignment="1">
      <alignment vertical="center"/>
    </xf>
    <xf numFmtId="164" fontId="2" fillId="2" borderId="27" xfId="1" applyNumberFormat="1" applyFont="1" applyFill="1" applyBorder="1" applyAlignment="1">
      <alignment vertical="center"/>
    </xf>
    <xf numFmtId="164" fontId="2" fillId="3" borderId="4" xfId="1" applyNumberFormat="1" applyFont="1" applyFill="1" applyBorder="1" applyAlignment="1">
      <alignment vertical="center"/>
    </xf>
    <xf numFmtId="9" fontId="2" fillId="3" borderId="4" xfId="1" applyNumberFormat="1" applyFont="1" applyFill="1" applyBorder="1" applyAlignment="1">
      <alignment vertical="center"/>
    </xf>
    <xf numFmtId="0" fontId="3" fillId="4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164" fontId="2" fillId="3" borderId="7" xfId="1" applyNumberFormat="1" applyFont="1" applyFill="1" applyBorder="1" applyAlignment="1">
      <alignment vertical="center"/>
    </xf>
    <xf numFmtId="164" fontId="2" fillId="3" borderId="26" xfId="1" applyNumberFormat="1" applyFont="1" applyFill="1" applyBorder="1" applyAlignment="1">
      <alignment vertical="center"/>
    </xf>
    <xf numFmtId="15" fontId="2" fillId="2" borderId="7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vertical="center"/>
    </xf>
    <xf numFmtId="15" fontId="2" fillId="2" borderId="28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2" borderId="0" xfId="0" applyFill="1" applyBorder="1" applyAlignment="1">
      <alignment vertical="center"/>
    </xf>
    <xf numFmtId="0" fontId="6" fillId="2" borderId="0" xfId="0" applyFont="1" applyFill="1" applyAlignment="1">
      <alignment vertical="center"/>
    </xf>
    <xf numFmtId="15" fontId="7" fillId="2" borderId="7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64" fontId="7" fillId="2" borderId="4" xfId="1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164" fontId="7" fillId="2" borderId="26" xfId="1" applyNumberFormat="1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0" fontId="4" fillId="2" borderId="14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164" fontId="8" fillId="2" borderId="14" xfId="1" applyNumberFormat="1" applyFont="1" applyFill="1" applyBorder="1" applyAlignment="1">
      <alignment horizontal="center" vertical="center"/>
    </xf>
    <xf numFmtId="164" fontId="4" fillId="2" borderId="14" xfId="1" applyNumberFormat="1" applyFont="1" applyFill="1" applyBorder="1" applyAlignment="1">
      <alignment horizontal="center" vertical="center"/>
    </xf>
    <xf numFmtId="164" fontId="5" fillId="2" borderId="2" xfId="1" applyNumberFormat="1" applyFont="1" applyFill="1" applyBorder="1" applyAlignment="1">
      <alignment horizontal="center" vertical="center"/>
    </xf>
    <xf numFmtId="164" fontId="5" fillId="2" borderId="3" xfId="1" applyNumberFormat="1" applyFont="1" applyFill="1" applyBorder="1" applyAlignment="1">
      <alignment horizontal="center" vertical="center"/>
    </xf>
    <xf numFmtId="164" fontId="5" fillId="2" borderId="11" xfId="1" applyNumberFormat="1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2" borderId="11" xfId="1" applyNumberFormat="1" applyFont="1" applyFill="1" applyBorder="1" applyAlignment="1">
      <alignment horizontal="center" vertical="center"/>
    </xf>
    <xf numFmtId="164" fontId="5" fillId="2" borderId="13" xfId="1" applyNumberFormat="1" applyFont="1" applyFill="1" applyBorder="1" applyAlignment="1">
      <alignment horizontal="center" vertical="center"/>
    </xf>
    <xf numFmtId="164" fontId="5" fillId="2" borderId="11" xfId="1" applyNumberFormat="1" applyFont="1" applyFill="1" applyBorder="1" applyAlignment="1">
      <alignment horizontal="right"/>
    </xf>
    <xf numFmtId="164" fontId="5" fillId="2" borderId="12" xfId="1" applyNumberFormat="1" applyFont="1" applyFill="1" applyBorder="1" applyAlignment="1">
      <alignment horizontal="right"/>
    </xf>
    <xf numFmtId="164" fontId="3" fillId="2" borderId="16" xfId="1" applyNumberFormat="1" applyFont="1" applyFill="1" applyBorder="1" applyAlignment="1">
      <alignment horizontal="center" vertical="center"/>
    </xf>
    <xf numFmtId="164" fontId="3" fillId="2" borderId="17" xfId="1" applyNumberFormat="1" applyFont="1" applyFill="1" applyBorder="1" applyAlignment="1">
      <alignment horizontal="center" vertical="center"/>
    </xf>
    <xf numFmtId="164" fontId="3" fillId="2" borderId="21" xfId="1" applyNumberFormat="1" applyFont="1" applyFill="1" applyBorder="1" applyAlignment="1">
      <alignment horizontal="center" vertical="center"/>
    </xf>
    <xf numFmtId="164" fontId="3" fillId="2" borderId="22" xfId="1" applyNumberFormat="1" applyFont="1" applyFill="1" applyBorder="1" applyAlignment="1">
      <alignment horizontal="center" vertical="center"/>
    </xf>
    <xf numFmtId="164" fontId="5" fillId="2" borderId="9" xfId="1" applyNumberFormat="1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164" fontId="5" fillId="2" borderId="10" xfId="1" applyNumberFormat="1" applyFont="1" applyFill="1" applyBorder="1" applyAlignment="1">
      <alignment horizontal="center" vertical="center"/>
    </xf>
    <xf numFmtId="164" fontId="5" fillId="2" borderId="6" xfId="1" applyNumberFormat="1" applyFont="1" applyFill="1" applyBorder="1" applyAlignment="1">
      <alignment horizontal="center" vertical="center"/>
    </xf>
    <xf numFmtId="167" fontId="0" fillId="0" borderId="0" xfId="0" applyNumberFormat="1" applyFont="1"/>
    <xf numFmtId="167" fontId="4" fillId="2" borderId="14" xfId="0" applyNumberFormat="1" applyFont="1" applyFill="1" applyBorder="1" applyAlignment="1">
      <alignment horizontal="center" vertical="center"/>
    </xf>
    <xf numFmtId="167" fontId="2" fillId="2" borderId="15" xfId="1" applyNumberFormat="1" applyFont="1" applyFill="1" applyBorder="1" applyAlignment="1">
      <alignment vertical="center"/>
    </xf>
    <xf numFmtId="167" fontId="2" fillId="3" borderId="4" xfId="1" applyNumberFormat="1" applyFont="1" applyFill="1" applyBorder="1" applyAlignment="1">
      <alignment vertical="center"/>
    </xf>
    <xf numFmtId="167" fontId="7" fillId="2" borderId="4" xfId="0" applyNumberFormat="1" applyFont="1" applyFill="1" applyBorder="1" applyAlignment="1">
      <alignment horizontal="center" vertical="center"/>
    </xf>
    <xf numFmtId="167" fontId="2" fillId="2" borderId="4" xfId="0" applyNumberFormat="1" applyFont="1" applyFill="1" applyBorder="1" applyAlignment="1">
      <alignment horizontal="center" vertical="center"/>
    </xf>
    <xf numFmtId="167" fontId="2" fillId="2" borderId="27" xfId="0" applyNumberFormat="1" applyFont="1" applyFill="1" applyBorder="1" applyAlignment="1">
      <alignment horizontal="center" vertical="center"/>
    </xf>
    <xf numFmtId="167" fontId="2" fillId="2" borderId="20" xfId="1" applyNumberFormat="1" applyFont="1" applyFill="1" applyBorder="1" applyAlignment="1">
      <alignment vertical="center"/>
    </xf>
    <xf numFmtId="167" fontId="0" fillId="2" borderId="0" xfId="0" applyNumberForma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43"/>
  <sheetViews>
    <sheetView tabSelected="1" zoomScale="85" zoomScaleNormal="85" workbookViewId="0">
      <selection activeCell="E15" sqref="E15"/>
    </sheetView>
  </sheetViews>
  <sheetFormatPr defaultColWidth="9" defaultRowHeight="24.9" customHeight="1" x14ac:dyDescent="0.3"/>
  <cols>
    <col min="1" max="1" width="9.109375" style="2" bestFit="1" customWidth="1"/>
    <col min="2" max="2" width="35.6640625" style="2" customWidth="1"/>
    <col min="3" max="3" width="15.5546875" style="73" customWidth="1"/>
    <col min="4" max="4" width="11.6640625" style="2" bestFit="1" customWidth="1"/>
    <col min="5" max="5" width="17" style="2" bestFit="1" customWidth="1"/>
    <col min="6" max="7" width="17.5546875" style="2" customWidth="1"/>
    <col min="8" max="8" width="14.6640625" style="4" customWidth="1"/>
    <col min="9" max="9" width="16.44140625" style="4" bestFit="1" customWidth="1"/>
    <col min="10" max="10" width="13.109375" style="2" bestFit="1" customWidth="1"/>
    <col min="11" max="13" width="14.33203125" style="2" customWidth="1"/>
    <col min="14" max="15" width="14.88671875" style="2" customWidth="1"/>
    <col min="16" max="16" width="17.109375" style="2" customWidth="1"/>
    <col min="17" max="17" width="7.33203125" style="2" customWidth="1"/>
    <col min="18" max="18" width="21.6640625" style="2" bestFit="1" customWidth="1"/>
    <col min="19" max="19" width="17" style="2" bestFit="1" customWidth="1"/>
    <col min="20" max="20" width="14.6640625" style="2" bestFit="1" customWidth="1"/>
    <col min="21" max="21" width="19" style="2" bestFit="1" customWidth="1"/>
    <col min="22" max="22" width="104.5546875" style="2" customWidth="1"/>
    <col min="23" max="16384" width="9" style="2"/>
  </cols>
  <sheetData>
    <row r="1" spans="1:115" s="43" customFormat="1" ht="24.9" customHeight="1" x14ac:dyDescent="0.3">
      <c r="A1" s="41" t="s">
        <v>24</v>
      </c>
      <c r="B1" s="42" t="s">
        <v>7</v>
      </c>
      <c r="C1" s="65"/>
    </row>
    <row r="2" spans="1:115" s="43" customFormat="1" ht="24.9" customHeight="1" x14ac:dyDescent="0.3">
      <c r="A2" s="41" t="s">
        <v>25</v>
      </c>
      <c r="B2" s="43" t="s">
        <v>26</v>
      </c>
      <c r="C2" s="65"/>
    </row>
    <row r="3" spans="1:115" s="43" customFormat="1" ht="30.6" customHeight="1" x14ac:dyDescent="0.3">
      <c r="A3" s="41" t="s">
        <v>27</v>
      </c>
      <c r="B3" s="41" t="s">
        <v>28</v>
      </c>
      <c r="C3" s="65"/>
    </row>
    <row r="4" spans="1:115" s="43" customFormat="1" ht="24.9" customHeight="1" thickBot="1" x14ac:dyDescent="0.35">
      <c r="A4" s="41" t="s">
        <v>29</v>
      </c>
      <c r="B4" s="41" t="s">
        <v>28</v>
      </c>
      <c r="C4" s="65"/>
    </row>
    <row r="5" spans="1:115" ht="24.9" customHeight="1" thickBot="1" x14ac:dyDescent="0.35">
      <c r="A5" s="44" t="s">
        <v>31</v>
      </c>
      <c r="B5" s="45" t="s">
        <v>32</v>
      </c>
      <c r="C5" s="66" t="s">
        <v>33</v>
      </c>
      <c r="D5" s="46" t="s">
        <v>34</v>
      </c>
      <c r="E5" s="45" t="s">
        <v>35</v>
      </c>
      <c r="F5" s="45" t="s">
        <v>36</v>
      </c>
      <c r="G5" s="46" t="s">
        <v>37</v>
      </c>
      <c r="H5" s="47" t="s">
        <v>38</v>
      </c>
      <c r="I5" s="48" t="s">
        <v>0</v>
      </c>
      <c r="J5" s="45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19" t="s">
        <v>5</v>
      </c>
      <c r="P5" s="45" t="s">
        <v>44</v>
      </c>
      <c r="Q5" s="1"/>
      <c r="R5" s="18" t="s">
        <v>1</v>
      </c>
      <c r="S5" s="45" t="s">
        <v>45</v>
      </c>
      <c r="T5" s="45" t="s">
        <v>46</v>
      </c>
      <c r="U5" s="45" t="s">
        <v>47</v>
      </c>
      <c r="V5" s="45" t="s">
        <v>2</v>
      </c>
    </row>
    <row r="6" spans="1:115" ht="24.9" customHeight="1" x14ac:dyDescent="0.3">
      <c r="B6" s="5"/>
      <c r="C6" s="67"/>
      <c r="D6" s="9"/>
      <c r="E6" s="9"/>
      <c r="F6" s="9"/>
      <c r="G6" s="9"/>
      <c r="H6" s="9"/>
      <c r="I6" s="9"/>
      <c r="J6" s="20">
        <v>0.01</v>
      </c>
      <c r="K6" s="20">
        <v>0.05</v>
      </c>
      <c r="L6" s="20">
        <v>0.1</v>
      </c>
      <c r="M6" s="20">
        <v>0.1</v>
      </c>
      <c r="N6" s="9"/>
      <c r="O6" s="9"/>
      <c r="P6" s="9"/>
      <c r="Q6" s="26"/>
      <c r="R6" s="9"/>
      <c r="S6" s="9"/>
      <c r="T6" s="20">
        <v>0.01</v>
      </c>
      <c r="U6" s="9"/>
      <c r="V6" s="12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</row>
    <row r="7" spans="1:115" s="7" customFormat="1" ht="24.9" customHeight="1" x14ac:dyDescent="0.3">
      <c r="B7" s="27"/>
      <c r="C7" s="68"/>
      <c r="D7" s="22"/>
      <c r="E7" s="22"/>
      <c r="F7" s="22"/>
      <c r="G7" s="22"/>
      <c r="H7" s="22"/>
      <c r="I7" s="22"/>
      <c r="J7" s="23"/>
      <c r="K7" s="23"/>
      <c r="L7" s="23"/>
      <c r="M7" s="23"/>
      <c r="N7" s="22"/>
      <c r="O7" s="22"/>
      <c r="P7" s="22"/>
      <c r="Q7" s="24">
        <f>A8</f>
        <v>58886</v>
      </c>
      <c r="R7" s="22"/>
      <c r="S7" s="22"/>
      <c r="T7" s="23"/>
      <c r="U7" s="22"/>
      <c r="V7" s="28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2"/>
      <c r="DG7" s="2"/>
      <c r="DH7" s="2"/>
      <c r="DI7" s="2"/>
      <c r="DJ7" s="2"/>
      <c r="DK7" s="2"/>
    </row>
    <row r="8" spans="1:115" ht="24.9" customHeight="1" x14ac:dyDescent="0.3">
      <c r="A8" s="35">
        <v>58886</v>
      </c>
      <c r="B8" s="36" t="s">
        <v>8</v>
      </c>
      <c r="C8" s="69">
        <v>45150</v>
      </c>
      <c r="D8" s="37">
        <v>1</v>
      </c>
      <c r="E8" s="38">
        <v>423664</v>
      </c>
      <c r="F8" s="38">
        <v>54042</v>
      </c>
      <c r="G8" s="38">
        <f>E8-F8</f>
        <v>369622</v>
      </c>
      <c r="H8" s="38">
        <f>ROUND(G8*18%,)</f>
        <v>66532</v>
      </c>
      <c r="I8" s="38">
        <f>ROUND(G8+H8,)</f>
        <v>436154</v>
      </c>
      <c r="J8" s="38">
        <f>G8*$J$6</f>
        <v>3696.2200000000003</v>
      </c>
      <c r="K8" s="38">
        <f>G8*5%</f>
        <v>18481.100000000002</v>
      </c>
      <c r="L8" s="38">
        <f>G8*10%</f>
        <v>36962.200000000004</v>
      </c>
      <c r="M8" s="38">
        <f>G8*10%</f>
        <v>36962.200000000004</v>
      </c>
      <c r="N8" s="38">
        <f>H8</f>
        <v>66532</v>
      </c>
      <c r="O8" s="38">
        <v>0</v>
      </c>
      <c r="P8" s="38">
        <f>ROUNDDOWN(I8-SUM(J8:O8), 0)</f>
        <v>273520</v>
      </c>
      <c r="Q8" s="39"/>
      <c r="R8" s="38" t="s">
        <v>10</v>
      </c>
      <c r="S8" s="38">
        <v>200000</v>
      </c>
      <c r="T8" s="38">
        <f>S8*T6</f>
        <v>2000</v>
      </c>
      <c r="U8" s="38">
        <f t="shared" ref="U8:U10" si="0">S8-T8</f>
        <v>198000</v>
      </c>
      <c r="V8" s="38" t="s">
        <v>9</v>
      </c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</row>
    <row r="9" spans="1:115" s="6" customFormat="1" ht="24.9" customHeight="1" x14ac:dyDescent="0.3">
      <c r="A9" s="35">
        <v>58886</v>
      </c>
      <c r="B9" s="36" t="s">
        <v>8</v>
      </c>
      <c r="C9" s="69">
        <v>45182</v>
      </c>
      <c r="D9" s="37">
        <v>2</v>
      </c>
      <c r="E9" s="38">
        <v>156750</v>
      </c>
      <c r="F9" s="38">
        <v>36028</v>
      </c>
      <c r="G9" s="38">
        <f>E9-F9</f>
        <v>120722</v>
      </c>
      <c r="H9" s="38">
        <f>ROUND(G9*18%,)</f>
        <v>21730</v>
      </c>
      <c r="I9" s="38">
        <f>ROUND(G9+H9,)</f>
        <v>142452</v>
      </c>
      <c r="J9" s="38">
        <f>G9*$J$6</f>
        <v>1207.22</v>
      </c>
      <c r="K9" s="38">
        <f>G9*5%</f>
        <v>6036.1</v>
      </c>
      <c r="L9" s="38">
        <f>G9*10%</f>
        <v>12072.2</v>
      </c>
      <c r="M9" s="38">
        <f>G9*10%</f>
        <v>12072.2</v>
      </c>
      <c r="N9" s="38">
        <f>H9</f>
        <v>21730</v>
      </c>
      <c r="O9" s="38">
        <v>0</v>
      </c>
      <c r="P9" s="38">
        <f>ROUNDDOWN(I9-SUM(J9:O9), 0)</f>
        <v>89334</v>
      </c>
      <c r="Q9" s="39"/>
      <c r="R9" s="38" t="s">
        <v>16</v>
      </c>
      <c r="S9" s="38">
        <v>75522</v>
      </c>
      <c r="T9" s="38"/>
      <c r="U9" s="38">
        <f t="shared" si="0"/>
        <v>75522</v>
      </c>
      <c r="V9" s="38" t="s">
        <v>11</v>
      </c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17"/>
    </row>
    <row r="10" spans="1:115" s="6" customFormat="1" ht="24.9" customHeight="1" x14ac:dyDescent="0.3">
      <c r="A10" s="35">
        <v>58886</v>
      </c>
      <c r="B10" s="36" t="s">
        <v>30</v>
      </c>
      <c r="C10" s="69"/>
      <c r="D10" s="37" t="s">
        <v>22</v>
      </c>
      <c r="E10" s="38">
        <f>N8+N9</f>
        <v>88262</v>
      </c>
      <c r="F10" s="38"/>
      <c r="G10" s="38"/>
      <c r="H10" s="38"/>
      <c r="I10" s="38"/>
      <c r="J10" s="38"/>
      <c r="K10" s="38"/>
      <c r="L10" s="38"/>
      <c r="M10" s="38"/>
      <c r="N10" s="38"/>
      <c r="O10" s="38">
        <v>0</v>
      </c>
      <c r="P10" s="38">
        <f>E10</f>
        <v>88262</v>
      </c>
      <c r="Q10" s="38"/>
      <c r="R10" s="38" t="s">
        <v>14</v>
      </c>
      <c r="S10" s="38">
        <v>89335</v>
      </c>
      <c r="T10" s="38"/>
      <c r="U10" s="38">
        <f t="shared" si="0"/>
        <v>89335</v>
      </c>
      <c r="V10" s="38" t="s">
        <v>12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17"/>
    </row>
    <row r="11" spans="1:115" ht="24.9" customHeight="1" x14ac:dyDescent="0.3">
      <c r="A11" s="35">
        <v>58886</v>
      </c>
      <c r="B11" s="36" t="s">
        <v>8</v>
      </c>
      <c r="C11" s="69">
        <v>45278</v>
      </c>
      <c r="D11" s="37">
        <v>3</v>
      </c>
      <c r="E11" s="38">
        <v>192510</v>
      </c>
      <c r="F11" s="38">
        <v>18014</v>
      </c>
      <c r="G11" s="38">
        <f>E11-F11</f>
        <v>174496</v>
      </c>
      <c r="H11" s="38">
        <f>ROUND(G11*18%,)</f>
        <v>31409</v>
      </c>
      <c r="I11" s="38">
        <f>ROUND(G11+H11,)</f>
        <v>205905</v>
      </c>
      <c r="J11" s="38">
        <f>G11*$J$6</f>
        <v>1744.96</v>
      </c>
      <c r="K11" s="38">
        <f>G11*5%</f>
        <v>8724.8000000000011</v>
      </c>
      <c r="L11" s="38">
        <f>G11*10%</f>
        <v>17449.600000000002</v>
      </c>
      <c r="M11" s="38">
        <f>G11*10%</f>
        <v>17449.600000000002</v>
      </c>
      <c r="N11" s="38">
        <f>H11</f>
        <v>31409</v>
      </c>
      <c r="O11" s="38">
        <v>9828</v>
      </c>
      <c r="P11" s="38">
        <f>ROUNDDOWN(I11-SUM(J11:O11), 0)</f>
        <v>119299</v>
      </c>
      <c r="Q11" s="38"/>
      <c r="R11" s="38" t="s">
        <v>15</v>
      </c>
      <c r="S11" s="38">
        <v>50000</v>
      </c>
      <c r="T11" s="38">
        <f>S11*T6</f>
        <v>500</v>
      </c>
      <c r="U11" s="38">
        <f t="shared" ref="U11:U13" si="1">S11-T11</f>
        <v>49500</v>
      </c>
      <c r="V11" s="38" t="s">
        <v>13</v>
      </c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</row>
    <row r="12" spans="1:115" ht="24.9" customHeight="1" x14ac:dyDescent="0.3">
      <c r="A12" s="35">
        <v>58886</v>
      </c>
      <c r="B12" s="36"/>
      <c r="C12" s="69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>
        <v>0</v>
      </c>
      <c r="P12" s="38">
        <f>E12</f>
        <v>0</v>
      </c>
      <c r="Q12" s="38"/>
      <c r="R12" s="38" t="s">
        <v>15</v>
      </c>
      <c r="S12" s="38">
        <v>69798</v>
      </c>
      <c r="T12" s="38">
        <f>S12*T7</f>
        <v>0</v>
      </c>
      <c r="U12" s="38">
        <f t="shared" ref="U12" si="2">S12-T12</f>
        <v>69798</v>
      </c>
      <c r="V12" s="38" t="s">
        <v>23</v>
      </c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</row>
    <row r="13" spans="1:115" ht="24.9" customHeight="1" x14ac:dyDescent="0.3">
      <c r="A13" s="35">
        <v>58886</v>
      </c>
      <c r="B13" s="36"/>
      <c r="C13" s="69"/>
      <c r="D13" s="37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>
        <v>0</v>
      </c>
      <c r="P13" s="38"/>
      <c r="Q13" s="38"/>
      <c r="R13" s="38"/>
      <c r="S13" s="38"/>
      <c r="T13" s="38"/>
      <c r="U13" s="38">
        <f t="shared" si="1"/>
        <v>0</v>
      </c>
      <c r="V13" s="40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</row>
    <row r="14" spans="1:115" ht="24.9" customHeight="1" x14ac:dyDescent="0.3">
      <c r="A14" s="35">
        <v>58886</v>
      </c>
      <c r="B14" s="29"/>
      <c r="C14" s="70"/>
      <c r="D14" s="25"/>
      <c r="E14" s="3"/>
      <c r="F14" s="3"/>
      <c r="G14" s="3">
        <f>E14-F14</f>
        <v>0</v>
      </c>
      <c r="H14" s="3">
        <f>ROUND(G14*18%,)</f>
        <v>0</v>
      </c>
      <c r="I14" s="3">
        <f>ROUND(G14+H14,)</f>
        <v>0</v>
      </c>
      <c r="J14" s="3">
        <f>G14*$J$6</f>
        <v>0</v>
      </c>
      <c r="K14" s="3">
        <f>G14*5%</f>
        <v>0</v>
      </c>
      <c r="L14" s="3">
        <f>G14*10%</f>
        <v>0</v>
      </c>
      <c r="M14" s="3">
        <f>G14*10%</f>
        <v>0</v>
      </c>
      <c r="N14" s="3">
        <f>H14</f>
        <v>0</v>
      </c>
      <c r="O14" s="3">
        <v>0</v>
      </c>
      <c r="P14" s="3">
        <f>ROUNDDOWN(I14-SUM(J14:O14), 0)</f>
        <v>0</v>
      </c>
      <c r="Q14" s="3"/>
      <c r="R14" s="3"/>
      <c r="S14" s="3"/>
      <c r="T14" s="3"/>
      <c r="U14" s="3"/>
      <c r="V14" s="30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</row>
    <row r="15" spans="1:115" ht="24.9" customHeight="1" x14ac:dyDescent="0.3">
      <c r="A15" s="35">
        <v>58886</v>
      </c>
      <c r="B15" s="29"/>
      <c r="C15" s="70"/>
      <c r="D15" s="25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v>0</v>
      </c>
      <c r="P15" s="3">
        <f>E15</f>
        <v>0</v>
      </c>
      <c r="Q15" s="3"/>
      <c r="R15" s="3"/>
      <c r="S15" s="3"/>
      <c r="T15" s="3"/>
      <c r="U15" s="3">
        <v>0</v>
      </c>
      <c r="V15" s="30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</row>
    <row r="16" spans="1:115" ht="24.9" customHeight="1" x14ac:dyDescent="0.3">
      <c r="A16" s="35">
        <v>58886</v>
      </c>
      <c r="B16" s="29"/>
      <c r="C16" s="70"/>
      <c r="D16" s="2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>
        <f>S16*1%</f>
        <v>0</v>
      </c>
      <c r="U16" s="3"/>
      <c r="V16" s="30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</row>
    <row r="17" spans="1:109" ht="24.9" customHeight="1" x14ac:dyDescent="0.3">
      <c r="A17" s="35">
        <v>58886</v>
      </c>
      <c r="B17" s="29"/>
      <c r="C17" s="70"/>
      <c r="D17" s="2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0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</row>
    <row r="18" spans="1:109" ht="24.9" customHeight="1" x14ac:dyDescent="0.3">
      <c r="A18" s="35">
        <v>58886</v>
      </c>
      <c r="B18" s="29"/>
      <c r="C18" s="70"/>
      <c r="D18" s="2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0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</row>
    <row r="19" spans="1:109" ht="24.9" customHeight="1" x14ac:dyDescent="0.3">
      <c r="B19" s="29"/>
      <c r="C19" s="70"/>
      <c r="D19" s="2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0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</row>
    <row r="20" spans="1:109" ht="24.9" customHeight="1" x14ac:dyDescent="0.3">
      <c r="B20" s="29"/>
      <c r="C20" s="70"/>
      <c r="D20" s="2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0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</row>
    <row r="21" spans="1:109" ht="24.9" customHeight="1" x14ac:dyDescent="0.3">
      <c r="B21" s="29"/>
      <c r="C21" s="70"/>
      <c r="D21" s="2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0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</row>
    <row r="22" spans="1:109" ht="24.9" customHeight="1" x14ac:dyDescent="0.3">
      <c r="B22" s="29"/>
      <c r="C22" s="70"/>
      <c r="D22" s="2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0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</row>
    <row r="23" spans="1:109" ht="24.9" customHeight="1" thickBot="1" x14ac:dyDescent="0.35">
      <c r="B23" s="31"/>
      <c r="C23" s="71"/>
      <c r="D23" s="32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33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</row>
    <row r="24" spans="1:109" ht="24.9" customHeight="1" x14ac:dyDescent="0.3">
      <c r="B24" s="8"/>
      <c r="C24" s="67"/>
      <c r="D24" s="9"/>
      <c r="E24" s="9"/>
      <c r="F24" s="9"/>
      <c r="G24" s="9"/>
      <c r="H24" s="9"/>
      <c r="I24" s="9"/>
      <c r="J24" s="9"/>
      <c r="K24" s="10">
        <f>SUM(K8:K23)</f>
        <v>33242.000000000007</v>
      </c>
      <c r="L24" s="10">
        <f t="shared" ref="L24:M24" si="3">SUM(L8:L23)</f>
        <v>66484.000000000015</v>
      </c>
      <c r="M24" s="10">
        <f t="shared" si="3"/>
        <v>66484.000000000015</v>
      </c>
      <c r="N24" s="9"/>
      <c r="O24" s="10" t="s">
        <v>4</v>
      </c>
      <c r="P24" s="10">
        <f>SUM(P8:P23)</f>
        <v>570415</v>
      </c>
      <c r="Q24" s="9"/>
      <c r="R24" s="57" t="s">
        <v>3</v>
      </c>
      <c r="S24" s="58"/>
      <c r="T24" s="9"/>
      <c r="U24" s="11">
        <f>SUM(U6:U23)</f>
        <v>482155</v>
      </c>
      <c r="V24" s="12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</row>
    <row r="25" spans="1:109" ht="24.9" customHeight="1" thickBot="1" x14ac:dyDescent="0.35">
      <c r="B25" s="13"/>
      <c r="C25" s="72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59" t="s">
        <v>6</v>
      </c>
      <c r="S25" s="60"/>
      <c r="T25" s="14"/>
      <c r="U25" s="15">
        <f>P24-U24</f>
        <v>88260</v>
      </c>
      <c r="V25" s="16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</row>
    <row r="26" spans="1:109" ht="24.9" customHeight="1" x14ac:dyDescent="0.3"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</row>
    <row r="27" spans="1:109" ht="24.9" customHeight="1" x14ac:dyDescent="0.3"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</row>
    <row r="28" spans="1:109" ht="24.9" customHeight="1" thickBot="1" x14ac:dyDescent="0.35"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</row>
    <row r="29" spans="1:109" ht="24.9" customHeight="1" thickBot="1" x14ac:dyDescent="0.35">
      <c r="J29" s="61" t="s">
        <v>17</v>
      </c>
      <c r="K29" s="62"/>
      <c r="L29" s="62"/>
      <c r="M29" s="63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</row>
    <row r="30" spans="1:109" ht="24.9" customHeight="1" thickBot="1" x14ac:dyDescent="0.35">
      <c r="J30" s="49" t="s">
        <v>18</v>
      </c>
      <c r="K30" s="50"/>
      <c r="L30" s="50"/>
      <c r="M30" s="6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</row>
    <row r="31" spans="1:109" ht="24.9" customHeight="1" thickBot="1" x14ac:dyDescent="0.55000000000000004">
      <c r="J31" s="49" t="s">
        <v>19</v>
      </c>
      <c r="K31" s="50"/>
      <c r="L31" s="51">
        <f>K24+L24+M24</f>
        <v>166210.00000000006</v>
      </c>
      <c r="M31" s="52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</row>
    <row r="32" spans="1:109" ht="24.9" customHeight="1" thickBot="1" x14ac:dyDescent="0.55000000000000004">
      <c r="J32" s="49" t="s">
        <v>20</v>
      </c>
      <c r="K32" s="50"/>
      <c r="L32" s="51">
        <f>U25</f>
        <v>88260</v>
      </c>
      <c r="M32" s="52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</row>
    <row r="33" spans="10:109" ht="24.9" customHeight="1" thickBot="1" x14ac:dyDescent="0.55000000000000004">
      <c r="J33" s="53" t="s">
        <v>21</v>
      </c>
      <c r="K33" s="54"/>
      <c r="L33" s="55"/>
      <c r="M33" s="56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</row>
    <row r="34" spans="10:109" ht="24.9" customHeight="1" x14ac:dyDescent="0.3"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</row>
    <row r="35" spans="10:109" ht="24.9" customHeight="1" x14ac:dyDescent="0.3"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</row>
    <row r="36" spans="10:109" ht="24.9" customHeight="1" x14ac:dyDescent="0.3"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</row>
    <row r="37" spans="10:109" ht="24.9" customHeight="1" x14ac:dyDescent="0.3"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</row>
    <row r="38" spans="10:109" ht="24.9" customHeight="1" x14ac:dyDescent="0.3"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</row>
    <row r="39" spans="10:109" ht="24.9" customHeight="1" x14ac:dyDescent="0.3"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</row>
    <row r="40" spans="10:109" ht="24.9" customHeight="1" x14ac:dyDescent="0.3"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</row>
    <row r="41" spans="10:109" ht="24.9" customHeight="1" x14ac:dyDescent="0.3"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</row>
    <row r="42" spans="10:109" ht="24.9" customHeight="1" x14ac:dyDescent="0.3"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</row>
    <row r="43" spans="10:109" ht="24.9" customHeight="1" x14ac:dyDescent="0.3"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</row>
  </sheetData>
  <mergeCells count="10">
    <mergeCell ref="J32:K32"/>
    <mergeCell ref="L32:M32"/>
    <mergeCell ref="J33:K33"/>
    <mergeCell ref="L33:M33"/>
    <mergeCell ref="R24:S24"/>
    <mergeCell ref="R25:S25"/>
    <mergeCell ref="J29:M29"/>
    <mergeCell ref="J30:M30"/>
    <mergeCell ref="J31:K31"/>
    <mergeCell ref="L31:M31"/>
  </mergeCells>
  <pageMargins left="0.7" right="0.7" top="0.75" bottom="0.75" header="0.3" footer="0.3"/>
  <pageSetup orientation="portrait" r:id="rId1"/>
  <ignoredErrors>
    <ignoredError sqref="P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2025-05-31T11:00:01Z</dcterms:modified>
</cp:coreProperties>
</file>