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FC3E5ACD-EEAD-4481-8929-8A6458E395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 l="1"/>
  <c r="I43" i="1"/>
  <c r="G31" i="1"/>
  <c r="J43" i="1" l="1"/>
  <c r="M44" i="1" s="1"/>
  <c r="H31" i="1"/>
  <c r="J31" i="1" s="1"/>
  <c r="G8" i="1"/>
  <c r="G13" i="1"/>
  <c r="G16" i="1"/>
  <c r="G21" i="1"/>
  <c r="G26" i="1"/>
  <c r="H8" i="1" l="1"/>
  <c r="H13" i="1"/>
  <c r="J13" i="1" s="1"/>
  <c r="M15" i="1" s="1"/>
  <c r="H16" i="1"/>
  <c r="J16" i="1" s="1"/>
  <c r="M20" i="1" s="1"/>
  <c r="H21" i="1"/>
  <c r="J21" i="1" s="1"/>
  <c r="M25" i="1" s="1"/>
  <c r="H26" i="1"/>
  <c r="J26" i="1" s="1"/>
  <c r="M29" i="1" s="1"/>
  <c r="J8" i="1" l="1"/>
  <c r="M12" i="1" s="1"/>
  <c r="G39" i="1"/>
  <c r="I39" i="1" s="1"/>
  <c r="H39" i="1" l="1"/>
  <c r="J39" i="1" l="1"/>
  <c r="M42" i="1" s="1"/>
  <c r="G36" i="1" l="1"/>
  <c r="I36" i="1" s="1"/>
  <c r="F50" i="1"/>
  <c r="H36" i="1" l="1"/>
  <c r="I50" i="1"/>
  <c r="I58" i="1" s="1"/>
  <c r="G30" i="1"/>
  <c r="J36" i="1" l="1"/>
  <c r="M38" i="1" s="1"/>
  <c r="H30" i="1"/>
  <c r="J30" i="1" l="1"/>
  <c r="H50" i="1"/>
  <c r="K48" i="1"/>
  <c r="J48" i="1" l="1"/>
  <c r="K50" i="1" s="1"/>
  <c r="I59" i="1" s="1"/>
  <c r="M35" i="1"/>
  <c r="M49" i="1" s="1"/>
</calcChain>
</file>

<file path=xl/sharedStrings.xml><?xml version="1.0" encoding="utf-8"?>
<sst xmlns="http://schemas.openxmlformats.org/spreadsheetml/2006/main" count="48" uniqueCount="47">
  <si>
    <t>UTR</t>
  </si>
  <si>
    <t>Supply Of Chain Blocks</t>
  </si>
  <si>
    <t>13-09-2023 NEFT/AXISP00424687448/RIUP23/1986/GAFFAR/CNRB0002206 103891.00</t>
  </si>
  <si>
    <t>Total Hold ( SD+OC+HT )</t>
  </si>
  <si>
    <t>Advance / Surplus</t>
  </si>
  <si>
    <t>Debit</t>
  </si>
  <si>
    <t xml:space="preserve"> M/s Gaffar</t>
  </si>
  <si>
    <t xml:space="preserve"> </t>
  </si>
  <si>
    <t>25-01-2024 NEFT/AXISP00464816820/RIUP23/4439/GAFFAR/CNRB0002206 87140.00</t>
  </si>
  <si>
    <t>24-01-2024 NEFT/AXISP00464445252/RIUP23/4333/GAFFAR/CNRB0002206 73,597.00</t>
  </si>
  <si>
    <t>30-09-2023 NEFT/AXISP00429163523/RIUP23/2395/GAFFAR/CNRB0002206 98099.00</t>
  </si>
  <si>
    <t>21-08-2023 NEFT/AXISP00417026987/RIUP23/1619/GAFFAR 85090.00</t>
  </si>
  <si>
    <t>M/s Gaffar</t>
  </si>
  <si>
    <t>06-07-2024 NEFT/AXISP00516372438/RIUP23/5087/GAFFAR/CNRB0002206 - ₹ 72,418.00</t>
  </si>
  <si>
    <t>17-09-2024 NEFT/AXISP00541245538/RIUP24/0201/GAFFAR/CNRB0002206 9900.00</t>
  </si>
  <si>
    <t>17-09-2024 NEFT/AXISP00541245539/RIUP24/0545/GAFFAR/CNRB0002206 13266.00</t>
  </si>
  <si>
    <t>31-10-2024 NEFT/AXISP00561901244/RIUP24/0103/GAFFAR/CNRB0002206 30000.00</t>
  </si>
  <si>
    <t>Village Wise Advance</t>
  </si>
  <si>
    <t>22-11-2024 NEFT/AXISP00573587609/RIUP24/2538/GAFFAR/CNRB0002206 32266.00</t>
  </si>
  <si>
    <t xml:space="preserve">Updated On 28-03-25 </t>
  </si>
  <si>
    <t>09-04-2025 NEFT/AXISP00648889486/RIUP25/0067/GAFFAR/CNRB0002206 49500.00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</si>
  <si>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</si>
  <si>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</si>
  <si>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</si>
  <si>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</si>
  <si>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</si>
  <si>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</si>
  <si>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</si>
  <si>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TDS_Amount</t>
  </si>
  <si>
    <t>SD_Amount</t>
  </si>
  <si>
    <t>Final_Amount</t>
  </si>
  <si>
    <t>Total_Amount</t>
  </si>
  <si>
    <t>Uttar Pradesh</t>
  </si>
  <si>
    <t>Shamli</t>
  </si>
  <si>
    <t>Subcontractor:</t>
  </si>
  <si>
    <t>State:</t>
  </si>
  <si>
    <t>District:</t>
  </si>
  <si>
    <t>Block:</t>
  </si>
  <si>
    <t>Karori Mehrampur Village , Borewell Pipe Removal  work</t>
  </si>
  <si>
    <t xml:space="preserve"> Miyan Kasba Village , Borewell Pipe Removal work </t>
  </si>
  <si>
    <t xml:space="preserve">UDPUR Village , Borewell Pipe Removal work </t>
  </si>
  <si>
    <t xml:space="preserve">DUDHAR Village , Borewell Pipe Removal work </t>
  </si>
  <si>
    <t>KASERWA KHURD Village , Borewell Pipe Removal work</t>
  </si>
  <si>
    <t xml:space="preserve">KHURD Village , MS Pipe Cutting work KASERWA </t>
  </si>
  <si>
    <t>Alipur Umerpur Village , Borewell Pipe Removal work</t>
  </si>
  <si>
    <t xml:space="preserve">Bibipur Jalalabad Village , Borewell Pipe Removal work </t>
  </si>
  <si>
    <t xml:space="preserve">Mundet Kalan Village ,  Borewell Pipe Removal work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</si>
</sst>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9" fillId="2" borderId="4" xfId="1" applyNumberFormat="1" applyFont="1" applyFill="1" applyBorder="1" applyAlignment="1">
      <alignment horizontal="center" vertical="center"/>
    </xf>
    <xf numFmtId="43" fontId="9" fillId="2" borderId="5" xfId="1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43" fontId="3" fillId="2" borderId="5" xfId="1" applyNumberFormat="1" applyFont="1" applyFill="1" applyBorder="1" applyAlignment="1">
      <alignment horizontal="right"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/>
    <xf numFmtId="0" fontId="6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43" fontId="8" fillId="2" borderId="6" xfId="1" applyNumberFormat="1" applyFont="1" applyFill="1" applyBorder="1" applyAlignment="1">
      <alignment horizontal="center" vertical="center"/>
    </xf>
    <xf numFmtId="43" fontId="9" fillId="2" borderId="4" xfId="1" applyNumberFormat="1" applyFont="1" applyFill="1" applyBorder="1" applyAlignment="1">
      <alignment horizontal="center" vertical="center"/>
    </xf>
    <xf numFmtId="43" fontId="9" fillId="2" borderId="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0"/>
  <sheetViews>
    <sheetView tabSelected="1" zoomScale="115" zoomScaleNormal="115" workbookViewId="0">
      <selection activeCell="B43" sqref="B43"/>
    </sheetView>
  </sheetViews>
  <sheetFormatPr defaultColWidth="9" defaultRowHeight="15" x14ac:dyDescent="0.25"/>
  <cols>
    <col min="1" max="1" width="9" style="4"/>
    <col min="2" max="2" width="30" style="4" customWidth="1"/>
    <col min="3" max="3" width="13.42578125" style="4" bestFit="1" customWidth="1"/>
    <col min="4" max="4" width="11.5703125" style="4" bestFit="1" customWidth="1"/>
    <col min="5" max="5" width="13.28515625" style="4" bestFit="1" customWidth="1"/>
    <col min="6" max="7" width="13.28515625" style="4" customWidth="1"/>
    <col min="8" max="9" width="14.7109375" style="16" customWidth="1"/>
    <col min="10" max="10" width="14.85546875" style="4" customWidth="1"/>
    <col min="11" max="11" width="14" style="4" customWidth="1"/>
    <col min="12" max="12" width="81.42578125" style="4" bestFit="1" customWidth="1"/>
    <col min="13" max="13" width="14" style="4" customWidth="1"/>
    <col min="14" max="16384" width="9" style="4"/>
  </cols>
  <sheetData>
    <row r="1" spans="1:13" ht="15.75" thickBot="1" x14ac:dyDescent="0.3">
      <c r="A1" s="40" t="s">
        <v>34</v>
      </c>
      <c r="B1" s="3" t="s">
        <v>12</v>
      </c>
      <c r="E1" s="5"/>
      <c r="F1" s="5"/>
      <c r="G1" s="5"/>
      <c r="H1" s="6"/>
      <c r="I1" s="6"/>
    </row>
    <row r="2" spans="1:13" ht="21.75" thickBot="1" x14ac:dyDescent="0.3">
      <c r="A2" s="40" t="s">
        <v>35</v>
      </c>
      <c r="B2" s="7" t="s">
        <v>32</v>
      </c>
      <c r="C2" s="8"/>
      <c r="D2" s="8"/>
      <c r="H2" s="17" t="s">
        <v>1</v>
      </c>
      <c r="I2" s="17"/>
      <c r="J2" s="9"/>
    </row>
    <row r="3" spans="1:13" ht="21.75" thickBot="1" x14ac:dyDescent="0.3">
      <c r="A3" s="40" t="s">
        <v>36</v>
      </c>
      <c r="B3" s="39" t="s">
        <v>33</v>
      </c>
      <c r="C3" s="8"/>
      <c r="D3" s="8"/>
      <c r="H3" s="17"/>
      <c r="I3" s="17"/>
      <c r="J3" s="9"/>
    </row>
    <row r="4" spans="1:13" ht="15.75" thickBot="1" x14ac:dyDescent="0.3">
      <c r="A4" s="40" t="s">
        <v>37</v>
      </c>
      <c r="B4" s="10" t="s">
        <v>33</v>
      </c>
      <c r="C4" s="10"/>
      <c r="D4" s="10"/>
      <c r="E4" s="10"/>
      <c r="F4" s="9"/>
      <c r="G4" s="9"/>
      <c r="H4" s="11"/>
      <c r="I4" s="11"/>
      <c r="K4" s="12"/>
      <c r="L4" s="12"/>
      <c r="M4" s="12"/>
    </row>
    <row r="5" spans="1:13" ht="43.9" customHeight="1" thickBot="1" x14ac:dyDescent="0.3">
      <c r="A5" s="35" t="s">
        <v>21</v>
      </c>
      <c r="B5" s="36" t="s">
        <v>22</v>
      </c>
      <c r="C5" s="37" t="s">
        <v>23</v>
      </c>
      <c r="D5" s="38" t="s">
        <v>24</v>
      </c>
      <c r="E5" s="36" t="s">
        <v>25</v>
      </c>
      <c r="F5" s="36" t="s">
        <v>26</v>
      </c>
      <c r="G5" s="38" t="s">
        <v>27</v>
      </c>
      <c r="H5" s="36" t="s">
        <v>28</v>
      </c>
      <c r="I5" s="36" t="s">
        <v>29</v>
      </c>
      <c r="J5" s="23" t="s">
        <v>30</v>
      </c>
      <c r="K5" s="24" t="s">
        <v>31</v>
      </c>
      <c r="L5" s="23" t="s">
        <v>0</v>
      </c>
      <c r="M5" s="24" t="s">
        <v>17</v>
      </c>
    </row>
    <row r="6" spans="1:13" x14ac:dyDescent="0.2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ht="28.5" x14ac:dyDescent="0.25">
      <c r="A8" s="4">
        <v>58929</v>
      </c>
      <c r="B8" s="25" t="s">
        <v>38</v>
      </c>
      <c r="C8" s="1">
        <v>45155</v>
      </c>
      <c r="D8" s="26">
        <v>1</v>
      </c>
      <c r="E8" s="13">
        <v>85950</v>
      </c>
      <c r="F8" s="13"/>
      <c r="G8" s="13">
        <f>ROUND(E8-F8,)</f>
        <v>85950</v>
      </c>
      <c r="H8" s="13">
        <f>G8*1%</f>
        <v>859.5</v>
      </c>
      <c r="I8" s="13"/>
      <c r="J8" s="13">
        <f>G8-H8</f>
        <v>85090.5</v>
      </c>
      <c r="K8" s="13">
        <v>85090</v>
      </c>
      <c r="L8" s="27" t="s">
        <v>11</v>
      </c>
      <c r="M8" s="13"/>
    </row>
    <row r="9" spans="1:13" x14ac:dyDescent="0.25">
      <c r="A9" s="4">
        <v>58929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25">
      <c r="A10" s="4">
        <v>58929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5">
      <c r="A11" s="4">
        <v>58929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>
        <f>SUM(J8:J11)-SUM(K8:K11)</f>
        <v>0.5</v>
      </c>
    </row>
    <row r="13" spans="1:13" ht="28.5" x14ac:dyDescent="0.25">
      <c r="A13" s="4">
        <v>59154</v>
      </c>
      <c r="B13" s="25" t="s">
        <v>39</v>
      </c>
      <c r="C13" s="1">
        <v>45177</v>
      </c>
      <c r="D13" s="26">
        <v>2</v>
      </c>
      <c r="E13" s="13">
        <v>104940</v>
      </c>
      <c r="F13" s="13"/>
      <c r="G13" s="13">
        <f>ROUND(E13-F13,)</f>
        <v>104940</v>
      </c>
      <c r="H13" s="13">
        <f>G13*1%</f>
        <v>1049.4000000000001</v>
      </c>
      <c r="I13" s="13"/>
      <c r="J13" s="13">
        <f>G13-H13</f>
        <v>103890.6</v>
      </c>
      <c r="K13" s="13">
        <v>103891</v>
      </c>
      <c r="L13" s="27" t="s">
        <v>2</v>
      </c>
      <c r="M13" s="13"/>
    </row>
    <row r="14" spans="1:13" x14ac:dyDescent="0.25">
      <c r="A14" s="4">
        <v>59154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>
        <f>SUM(J13:J14)-SUM(K13:K14)</f>
        <v>-0.39999999999417923</v>
      </c>
    </row>
    <row r="16" spans="1:13" ht="28.5" x14ac:dyDescent="0.25">
      <c r="A16" s="4">
        <v>59450</v>
      </c>
      <c r="B16" s="25" t="s">
        <v>40</v>
      </c>
      <c r="C16" s="1">
        <v>45198</v>
      </c>
      <c r="D16" s="26">
        <v>3</v>
      </c>
      <c r="E16" s="13">
        <v>99090</v>
      </c>
      <c r="F16" s="13"/>
      <c r="G16" s="13">
        <f>ROUND(E16-F16,)</f>
        <v>99090</v>
      </c>
      <c r="H16" s="13">
        <f>G16*1%</f>
        <v>990.9</v>
      </c>
      <c r="I16" s="13"/>
      <c r="J16" s="13">
        <f>G16-H16</f>
        <v>98099.1</v>
      </c>
      <c r="K16" s="13">
        <v>98099</v>
      </c>
      <c r="L16" s="27" t="s">
        <v>10</v>
      </c>
      <c r="M16" s="13"/>
    </row>
    <row r="17" spans="1:53" x14ac:dyDescent="0.25">
      <c r="A17" s="4">
        <v>59450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53" x14ac:dyDescent="0.25">
      <c r="A18" s="4">
        <v>59450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53" x14ac:dyDescent="0.25">
      <c r="A19" s="4">
        <v>59450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53" x14ac:dyDescent="0.25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>
        <f>SUM(J16:J19)-SUM(K16:K19)</f>
        <v>0.10000000000582077</v>
      </c>
    </row>
    <row r="21" spans="1:53" ht="28.5" x14ac:dyDescent="0.25">
      <c r="A21" s="4">
        <v>60703</v>
      </c>
      <c r="B21" s="25" t="s">
        <v>41</v>
      </c>
      <c r="C21" s="1">
        <v>45271</v>
      </c>
      <c r="D21" s="26">
        <v>5</v>
      </c>
      <c r="E21" s="13">
        <v>74340</v>
      </c>
      <c r="F21" s="13"/>
      <c r="G21" s="13">
        <f>ROUND(E21-F21,)</f>
        <v>74340</v>
      </c>
      <c r="H21" s="13">
        <f>G21*1%</f>
        <v>743.4</v>
      </c>
      <c r="I21" s="13"/>
      <c r="J21" s="13">
        <f>G21-H21</f>
        <v>73596.600000000006</v>
      </c>
      <c r="K21" s="13">
        <v>73597</v>
      </c>
      <c r="L21" s="27" t="s">
        <v>9</v>
      </c>
      <c r="M21" s="13"/>
    </row>
    <row r="22" spans="1:53" x14ac:dyDescent="0.25">
      <c r="A22" s="4">
        <v>60703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53" x14ac:dyDescent="0.25">
      <c r="A23" s="4">
        <v>60703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53" x14ac:dyDescent="0.25">
      <c r="A24" s="4">
        <v>60703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53" x14ac:dyDescent="0.2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f>SUM(J21:J24)-SUM(K21:K24)</f>
        <v>-0.39999999999417923</v>
      </c>
    </row>
    <row r="26" spans="1:53" ht="28.5" x14ac:dyDescent="0.25">
      <c r="A26" s="4">
        <v>60704</v>
      </c>
      <c r="B26" s="25" t="s">
        <v>42</v>
      </c>
      <c r="C26" s="1">
        <v>45271</v>
      </c>
      <c r="D26" s="26">
        <v>4</v>
      </c>
      <c r="E26" s="13">
        <v>88020</v>
      </c>
      <c r="F26" s="13"/>
      <c r="G26" s="13">
        <f>ROUND(E26-F26,)</f>
        <v>88020</v>
      </c>
      <c r="H26" s="13">
        <f>G26*1%</f>
        <v>880.2</v>
      </c>
      <c r="I26" s="13"/>
      <c r="J26" s="13">
        <f>G26-H26</f>
        <v>87139.8</v>
      </c>
      <c r="K26" s="13">
        <v>87140</v>
      </c>
      <c r="L26" s="27" t="s">
        <v>8</v>
      </c>
      <c r="M26" s="13"/>
    </row>
    <row r="27" spans="1:53" x14ac:dyDescent="0.25">
      <c r="A27" s="4">
        <v>60704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53" x14ac:dyDescent="0.25">
      <c r="A28" s="4">
        <v>60704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53" s="18" customFormat="1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>
        <f>SUM(J26:J28)-SUM(K26:K28)</f>
        <v>-0.19999999999708962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28.5" x14ac:dyDescent="0.25">
      <c r="A30" s="4">
        <v>60860</v>
      </c>
      <c r="B30" s="25" t="s">
        <v>43</v>
      </c>
      <c r="C30" s="1">
        <v>45336</v>
      </c>
      <c r="D30" s="26">
        <v>6</v>
      </c>
      <c r="E30" s="13">
        <v>10000</v>
      </c>
      <c r="F30" s="13"/>
      <c r="G30" s="13">
        <f>ROUND(E30-F30,)</f>
        <v>10000</v>
      </c>
      <c r="H30" s="13">
        <f>G30*1%</f>
        <v>100</v>
      </c>
      <c r="I30" s="13">
        <v>0</v>
      </c>
      <c r="J30" s="13">
        <f>G30-H30-I30</f>
        <v>9900</v>
      </c>
      <c r="K30" s="13">
        <v>9900</v>
      </c>
      <c r="L30" s="33" t="s">
        <v>14</v>
      </c>
      <c r="M30" s="13"/>
    </row>
    <row r="31" spans="1:53" x14ac:dyDescent="0.25">
      <c r="A31" s="4">
        <v>60860</v>
      </c>
      <c r="B31" s="25"/>
      <c r="C31" s="1">
        <v>45411</v>
      </c>
      <c r="D31" s="26">
        <v>9</v>
      </c>
      <c r="E31" s="13">
        <v>13400</v>
      </c>
      <c r="F31" s="13"/>
      <c r="G31" s="13">
        <f>ROUND(E31-F31,)</f>
        <v>13400</v>
      </c>
      <c r="H31" s="13">
        <f>G31*1%</f>
        <v>134</v>
      </c>
      <c r="I31" s="13"/>
      <c r="J31" s="13">
        <f>G31-H31-I31</f>
        <v>13266</v>
      </c>
      <c r="K31" s="13">
        <v>13266</v>
      </c>
      <c r="L31" s="33" t="s">
        <v>15</v>
      </c>
      <c r="M31" s="13"/>
    </row>
    <row r="32" spans="1:53" x14ac:dyDescent="0.25">
      <c r="A32" s="4">
        <v>60860</v>
      </c>
      <c r="B32" s="25"/>
      <c r="C32" s="1"/>
      <c r="D32" s="26"/>
      <c r="E32" s="13"/>
      <c r="F32" s="13"/>
      <c r="G32" s="13"/>
      <c r="H32" s="13"/>
      <c r="I32" s="13"/>
      <c r="J32" s="13"/>
      <c r="K32" s="13"/>
      <c r="L32" s="33"/>
      <c r="M32" s="13"/>
    </row>
    <row r="33" spans="1:13" x14ac:dyDescent="0.25">
      <c r="A33" s="4">
        <v>60860</v>
      </c>
      <c r="B33" s="25"/>
      <c r="C33" s="1"/>
      <c r="D33" s="26"/>
      <c r="E33" s="13"/>
      <c r="F33" s="13"/>
      <c r="G33" s="13"/>
      <c r="H33" s="13"/>
      <c r="I33" s="13"/>
      <c r="J33" s="13"/>
      <c r="K33" s="13"/>
      <c r="L33" s="33"/>
      <c r="M33" s="13"/>
    </row>
    <row r="34" spans="1:13" ht="22.15" customHeight="1" x14ac:dyDescent="0.25">
      <c r="A34" s="4">
        <v>60860</v>
      </c>
      <c r="B34" s="25"/>
      <c r="C34" s="1"/>
      <c r="D34" s="26"/>
      <c r="E34" s="13"/>
      <c r="F34" s="13"/>
      <c r="G34" s="13"/>
      <c r="H34" s="13"/>
      <c r="I34" s="13"/>
      <c r="J34" s="13"/>
      <c r="K34" s="13"/>
      <c r="L34" s="28"/>
      <c r="M34" s="13"/>
    </row>
    <row r="35" spans="1:13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>
        <f>SUM(J30:J33)-SUM(K30:K33)</f>
        <v>0</v>
      </c>
    </row>
    <row r="36" spans="1:13" ht="28.5" x14ac:dyDescent="0.25">
      <c r="A36" s="4">
        <v>62321</v>
      </c>
      <c r="B36" s="25" t="s">
        <v>44</v>
      </c>
      <c r="C36" s="1">
        <v>45337</v>
      </c>
      <c r="D36" s="26">
        <v>7</v>
      </c>
      <c r="E36" s="13">
        <v>77040</v>
      </c>
      <c r="F36" s="13"/>
      <c r="G36" s="13">
        <f>ROUND(E36-F36,)</f>
        <v>77040</v>
      </c>
      <c r="H36" s="13">
        <f>G36*1%</f>
        <v>770.4</v>
      </c>
      <c r="I36" s="13">
        <f>G36*5%</f>
        <v>3852</v>
      </c>
      <c r="J36" s="13">
        <f>G36-H36-I36</f>
        <v>72417.600000000006</v>
      </c>
      <c r="K36" s="13">
        <v>72418</v>
      </c>
      <c r="L36" s="33" t="s">
        <v>13</v>
      </c>
      <c r="M36" s="13"/>
    </row>
    <row r="37" spans="1:13" ht="22.15" customHeight="1" x14ac:dyDescent="0.25">
      <c r="A37" s="4">
        <v>62321</v>
      </c>
      <c r="B37" s="25"/>
      <c r="C37" s="1"/>
      <c r="D37" s="26"/>
      <c r="E37" s="13"/>
      <c r="F37" s="13"/>
      <c r="G37" s="13"/>
      <c r="H37" s="13"/>
      <c r="I37" s="13"/>
      <c r="J37" s="13"/>
      <c r="K37" s="13"/>
      <c r="L37" s="28"/>
      <c r="M37" s="13"/>
    </row>
    <row r="38" spans="1:13" ht="22.15" customHeight="1" x14ac:dyDescent="0.25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>
        <f>SUM(J36:J37)-SUM(K36:K37)</f>
        <v>-0.39999999999417923</v>
      </c>
    </row>
    <row r="39" spans="1:13" ht="28.5" x14ac:dyDescent="0.25">
      <c r="A39" s="4">
        <v>62569</v>
      </c>
      <c r="B39" s="25" t="s">
        <v>45</v>
      </c>
      <c r="C39" s="1">
        <v>45350</v>
      </c>
      <c r="D39" s="26">
        <v>8</v>
      </c>
      <c r="E39" s="13">
        <v>66240</v>
      </c>
      <c r="F39" s="13"/>
      <c r="G39" s="13">
        <f>ROUND(E39-F39,)</f>
        <v>66240</v>
      </c>
      <c r="H39" s="13">
        <f>G39*1%</f>
        <v>662.4</v>
      </c>
      <c r="I39" s="13">
        <f>G39*5%</f>
        <v>3312</v>
      </c>
      <c r="J39" s="13">
        <f>G39-H39-I39</f>
        <v>62265.600000000006</v>
      </c>
      <c r="K39" s="13">
        <v>30000</v>
      </c>
      <c r="L39" s="33" t="s">
        <v>16</v>
      </c>
      <c r="M39" s="13"/>
    </row>
    <row r="40" spans="1:13" ht="22.15" customHeight="1" x14ac:dyDescent="0.25">
      <c r="A40" s="4">
        <v>62569</v>
      </c>
      <c r="B40" s="25"/>
      <c r="C40" s="1"/>
      <c r="D40" s="26"/>
      <c r="E40" s="13"/>
      <c r="F40" s="13"/>
      <c r="G40" s="13"/>
      <c r="H40" s="13"/>
      <c r="I40" s="13"/>
      <c r="J40" s="13"/>
      <c r="K40" s="13">
        <v>32266</v>
      </c>
      <c r="L40" s="28" t="s">
        <v>18</v>
      </c>
      <c r="M40" s="13"/>
    </row>
    <row r="41" spans="1:13" ht="22.15" customHeight="1" x14ac:dyDescent="0.25">
      <c r="A41" s="4">
        <v>62569</v>
      </c>
      <c r="B41" s="25"/>
      <c r="C41" s="1" t="s">
        <v>7</v>
      </c>
      <c r="D41" s="26"/>
      <c r="E41" s="13"/>
      <c r="F41" s="13"/>
      <c r="G41" s="13"/>
      <c r="H41" s="13"/>
      <c r="I41" s="13"/>
      <c r="J41" s="13"/>
      <c r="K41" s="13"/>
      <c r="L41" s="28"/>
      <c r="M41" s="13"/>
    </row>
    <row r="42" spans="1:13" ht="22.15" customHeight="1" x14ac:dyDescent="0.25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>
        <f>SUM(J39:J41)-SUM(K39:K41)</f>
        <v>-0.39999999999417923</v>
      </c>
    </row>
    <row r="43" spans="1:13" ht="28.5" x14ac:dyDescent="0.15">
      <c r="A43" s="4">
        <v>68348</v>
      </c>
      <c r="B43" s="25" t="s">
        <v>46</v>
      </c>
      <c r="C43" s="1">
        <v>45721</v>
      </c>
      <c r="D43" s="26">
        <v>10</v>
      </c>
      <c r="E43" s="13">
        <v>109890</v>
      </c>
      <c r="F43" s="13"/>
      <c r="G43" s="13">
        <f>ROUND(E43-F43,)</f>
        <v>109890</v>
      </c>
      <c r="H43" s="13">
        <f>G43*1%</f>
        <v>1098.9000000000001</v>
      </c>
      <c r="I43" s="13">
        <f>G43*5%</f>
        <v>5494.5</v>
      </c>
      <c r="J43" s="13">
        <f>G43-H43-I43</f>
        <v>103296.6</v>
      </c>
      <c r="K43" s="13">
        <v>49500</v>
      </c>
      <c r="L43" s="34" t="s">
        <v>20</v>
      </c>
      <c r="M43" s="13"/>
    </row>
    <row r="44" spans="1:13" x14ac:dyDescent="0.25">
      <c r="A44" s="4">
        <v>68348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28"/>
      <c r="M44" s="13">
        <f>SUM(J43:J44)-SUM(K43:K44)</f>
        <v>53796.600000000006</v>
      </c>
    </row>
    <row r="45" spans="1:13" ht="15.75" thickBot="1" x14ac:dyDescent="0.3">
      <c r="A45" s="4">
        <v>68348</v>
      </c>
      <c r="B45" s="2"/>
      <c r="C45" s="2"/>
      <c r="D45" s="2"/>
      <c r="E45" s="29"/>
      <c r="F45" s="29"/>
      <c r="G45" s="29"/>
      <c r="H45" s="15"/>
      <c r="I45" s="15"/>
      <c r="J45" s="15"/>
      <c r="K45" s="15"/>
      <c r="L45" s="15"/>
      <c r="M45" s="15"/>
    </row>
    <row r="46" spans="1:13" ht="15.75" thickBot="1" x14ac:dyDescent="0.3">
      <c r="A46" s="4">
        <v>68348</v>
      </c>
      <c r="B46" s="30"/>
      <c r="C46" s="30"/>
      <c r="D46" s="30"/>
      <c r="E46" s="30"/>
      <c r="F46" s="30"/>
      <c r="G46" s="30"/>
      <c r="H46" s="30"/>
      <c r="I46" s="30"/>
      <c r="J46" s="30"/>
      <c r="K46" s="31"/>
      <c r="L46" s="30"/>
      <c r="M46" s="31"/>
    </row>
    <row r="47" spans="1:13" x14ac:dyDescent="0.25">
      <c r="A47" s="14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14"/>
      <c r="B48" s="13"/>
      <c r="C48" s="13"/>
      <c r="D48" s="13"/>
      <c r="E48" s="13"/>
      <c r="F48" s="13"/>
      <c r="G48" s="13"/>
      <c r="H48" s="13"/>
      <c r="I48" s="13"/>
      <c r="J48" s="32">
        <f>SUM(J7:J45)</f>
        <v>708962.4</v>
      </c>
      <c r="K48" s="32">
        <f>SUM(K6:K45)</f>
        <v>655167</v>
      </c>
      <c r="L48" s="13"/>
      <c r="M48" s="32"/>
    </row>
    <row r="49" spans="1:13" x14ac:dyDescent="0.25">
      <c r="A49" s="14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2">
        <f>SUM(M6:M45)</f>
        <v>53795.400000000038</v>
      </c>
    </row>
    <row r="50" spans="1:13" x14ac:dyDescent="0.25">
      <c r="A50" s="14"/>
      <c r="B50" s="13"/>
      <c r="C50" s="13"/>
      <c r="D50" s="13"/>
      <c r="E50" s="13"/>
      <c r="F50" s="13">
        <f>SUM(F30:F45)</f>
        <v>0</v>
      </c>
      <c r="G50" s="13"/>
      <c r="H50" s="32">
        <f>SUM(H8:H47)</f>
        <v>7289.1</v>
      </c>
      <c r="I50" s="32">
        <f>SUM(I8:I47)</f>
        <v>12658.5</v>
      </c>
      <c r="J50" s="13"/>
      <c r="K50" s="32">
        <f>J48-K48</f>
        <v>53795.400000000023</v>
      </c>
      <c r="L50" s="13"/>
      <c r="M50" s="32"/>
    </row>
    <row r="51" spans="1:13" ht="15.75" thickBot="1" x14ac:dyDescent="0.3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5" spans="1:13" ht="15.75" thickBot="1" x14ac:dyDescent="0.3"/>
    <row r="56" spans="1:13" ht="18.75" x14ac:dyDescent="0.25">
      <c r="G56" s="41" t="s">
        <v>6</v>
      </c>
      <c r="H56" s="41"/>
      <c r="I56" s="41"/>
    </row>
    <row r="57" spans="1:13" ht="15.75" x14ac:dyDescent="0.25">
      <c r="G57" s="42" t="s">
        <v>19</v>
      </c>
      <c r="H57" s="42"/>
      <c r="I57" s="42"/>
    </row>
    <row r="58" spans="1:13" ht="15.75" x14ac:dyDescent="0.25">
      <c r="G58" s="42" t="s">
        <v>3</v>
      </c>
      <c r="H58" s="42"/>
      <c r="I58" s="21">
        <f>I50</f>
        <v>12658.5</v>
      </c>
    </row>
    <row r="59" spans="1:13" ht="15.75" x14ac:dyDescent="0.25">
      <c r="G59" s="42" t="s">
        <v>4</v>
      </c>
      <c r="H59" s="42"/>
      <c r="I59" s="21">
        <f>K50</f>
        <v>53795.400000000023</v>
      </c>
    </row>
    <row r="60" spans="1:13" ht="16.5" thickBot="1" x14ac:dyDescent="0.3">
      <c r="G60" s="43" t="s">
        <v>5</v>
      </c>
      <c r="H60" s="43"/>
      <c r="I60" s="22"/>
    </row>
  </sheetData>
  <mergeCells count="5">
    <mergeCell ref="G56:I56"/>
    <mergeCell ref="G57:I57"/>
    <mergeCell ref="G58:H58"/>
    <mergeCell ref="G59:H59"/>
    <mergeCell ref="G60:H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2025-05-29T07:56:59Z</dcterms:modified>
</cp:coreProperties>
</file>