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Snehal Edited\"/>
    </mc:Choice>
  </mc:AlternateContent>
  <xr:revisionPtr revIDLastSave="0" documentId="13_ncr:1_{8A84B663-2AAA-4B4E-AFBB-926F3FBB591C}" xr6:coauthVersionLast="36" xr6:coauthVersionMax="47" xr10:uidLastSave="{00000000-0000-0000-0000-000000000000}"/>
  <bookViews>
    <workbookView xWindow="0" yWindow="0" windowWidth="17256" windowHeight="55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" i="1" l="1"/>
  <c r="S17" i="1" l="1"/>
  <c r="R9" i="1"/>
  <c r="R8" i="1"/>
  <c r="G9" i="1"/>
  <c r="L9" i="1" s="1"/>
  <c r="G11" i="1"/>
  <c r="K9" i="1" l="1"/>
  <c r="J9" i="1"/>
  <c r="H9" i="1"/>
  <c r="M9" i="1" s="1"/>
  <c r="H11" i="1"/>
  <c r="M11" i="1" s="1"/>
  <c r="J11" i="1"/>
  <c r="I9" i="1" l="1"/>
  <c r="O9" i="1" s="1"/>
  <c r="I11" i="1"/>
  <c r="O11" i="1" s="1"/>
  <c r="I24" i="1" l="1"/>
  <c r="I23" i="1"/>
  <c r="I25" i="1" l="1"/>
  <c r="G8" i="1" l="1"/>
  <c r="L8" i="1" l="1"/>
  <c r="L17" i="1" s="1"/>
  <c r="J8" i="1"/>
  <c r="J17" i="1" s="1"/>
  <c r="K8" i="1"/>
  <c r="K17" i="1" s="1"/>
  <c r="H8" i="1"/>
  <c r="M8" i="1" s="1"/>
  <c r="M17" i="1" s="1"/>
  <c r="I8" i="1" l="1"/>
  <c r="O8" i="1" s="1"/>
  <c r="O17" i="1" l="1"/>
  <c r="S19" i="1" s="1"/>
</calcChain>
</file>

<file path=xl/sharedStrings.xml><?xml version="1.0" encoding="utf-8"?>
<sst xmlns="http://schemas.openxmlformats.org/spreadsheetml/2006/main" count="44" uniqueCount="42">
  <si>
    <t>Amount</t>
  </si>
  <si>
    <t>PAYMENT NOTE No.</t>
  </si>
  <si>
    <t>UTR</t>
  </si>
  <si>
    <t>Total Paid Amount Rs. -</t>
  </si>
  <si>
    <t>Balance Payable Amount Rs. -</t>
  </si>
  <si>
    <t>ITEM</t>
  </si>
  <si>
    <t>EXCESS</t>
  </si>
  <si>
    <t>RATE</t>
  </si>
  <si>
    <t>AMOUNT</t>
  </si>
  <si>
    <t>Dism BOE</t>
  </si>
  <si>
    <t>Dism C C</t>
  </si>
  <si>
    <t>Hold Amt</t>
  </si>
  <si>
    <t>03-10-2023 IFT/IFT23276021728/RIUP23/2435/OM INDIA ENTERPRIS 99000.00</t>
  </si>
  <si>
    <t>03-10-2023 IFT/IFT23276086519/RIUP23/2450/OM INDIA ENTERPRIS 49500.00</t>
  </si>
  <si>
    <t>26-10-2023 IFT/IFT23299016804/RIUP23/2875/OM INDIA ENTERPRIS 123750.00</t>
  </si>
  <si>
    <t>04-11-2023 IFT/IFT23308042929/RIUP23/3070/OM INDIA ENTERPRIS 69300.00</t>
  </si>
  <si>
    <t>30-11-2023 IFT/IFT23334203163/RIUP23/3539/OM INDIA ENTERPRIS 99000.00</t>
  </si>
  <si>
    <t>Om India</t>
  </si>
  <si>
    <t>Debit hold</t>
  </si>
  <si>
    <t>Uttar Pradesh</t>
  </si>
  <si>
    <t>Shamli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</si>
  <si>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</si>
  <si>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</si>
  <si>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</si>
  <si>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</si>
  <si>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</si>
  <si>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</si>
  <si>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</si>
  <si>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</si>
  <si>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</si>
  <si>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</si>
  <si>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</si>
  <si>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</si>
  <si>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Final_Amount</t>
  </si>
  <si>
    <t>Payment_Amount</t>
  </si>
  <si>
    <t>TDS_Payment_Amount</t>
  </si>
  <si>
    <t>Total_Amount</t>
  </si>
  <si>
    <t>Subcontractor:</t>
  </si>
  <si>
    <t>State:</t>
  </si>
  <si>
    <t>District:</t>
  </si>
  <si>
    <t>Block:</t>
  </si>
  <si>
    <t>Jamalpur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</si>
</sst>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15" fontId="3" fillId="2" borderId="4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164" fontId="0" fillId="2" borderId="0" xfId="1" applyNumberFormat="1" applyFont="1" applyFill="1" applyBorder="1" applyAlignment="1">
      <alignment vertical="center"/>
    </xf>
    <xf numFmtId="164" fontId="2" fillId="2" borderId="1" xfId="1" applyNumberFormat="1" applyFont="1" applyFill="1" applyBorder="1" applyAlignment="1">
      <alignment vertical="center"/>
    </xf>
    <xf numFmtId="164" fontId="2" fillId="2" borderId="0" xfId="1" applyNumberFormat="1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164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164" fontId="3" fillId="2" borderId="4" xfId="1" applyNumberFormat="1" applyFont="1" applyFill="1" applyBorder="1" applyAlignment="1">
      <alignment vertical="center"/>
    </xf>
    <xf numFmtId="164" fontId="3" fillId="2" borderId="6" xfId="1" applyNumberFormat="1" applyFont="1" applyFill="1" applyBorder="1" applyAlignment="1">
      <alignment vertical="center"/>
    </xf>
    <xf numFmtId="164" fontId="3" fillId="2" borderId="5" xfId="1" applyNumberFormat="1" applyFont="1" applyFill="1" applyBorder="1" applyAlignment="1">
      <alignment vertical="center"/>
    </xf>
    <xf numFmtId="164" fontId="0" fillId="2" borderId="0" xfId="1" applyNumberFormat="1" applyFont="1" applyFill="1" applyAlignment="1">
      <alignment vertical="center"/>
    </xf>
    <xf numFmtId="164" fontId="5" fillId="2" borderId="0" xfId="1" applyNumberFormat="1" applyFont="1" applyFill="1" applyBorder="1" applyAlignment="1">
      <alignment horizontal="center" vertical="center"/>
    </xf>
    <xf numFmtId="15" fontId="7" fillId="2" borderId="4" xfId="0" applyNumberFormat="1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64" fontId="0" fillId="2" borderId="3" xfId="1" applyNumberFormat="1" applyFont="1" applyFill="1" applyBorder="1" applyAlignment="1">
      <alignment horizontal="center" vertical="center"/>
    </xf>
    <xf numFmtId="164" fontId="6" fillId="2" borderId="3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vertical="center"/>
    </xf>
    <xf numFmtId="164" fontId="3" fillId="3" borderId="4" xfId="1" applyNumberFormat="1" applyFont="1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5" fillId="2" borderId="7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0" fillId="3" borderId="4" xfId="0" applyFill="1" applyBorder="1" applyAlignment="1">
      <alignment vertical="center"/>
    </xf>
    <xf numFmtId="9" fontId="3" fillId="3" borderId="4" xfId="1" applyNumberFormat="1" applyFont="1" applyFill="1" applyBorder="1" applyAlignment="1">
      <alignment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/>
    </xf>
    <xf numFmtId="164" fontId="7" fillId="2" borderId="4" xfId="1" applyNumberFormat="1" applyFont="1" applyFill="1" applyBorder="1" applyAlignment="1">
      <alignment vertical="center"/>
    </xf>
    <xf numFmtId="43" fontId="7" fillId="2" borderId="4" xfId="1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164" fontId="5" fillId="2" borderId="5" xfId="1" applyNumberFormat="1" applyFont="1" applyFill="1" applyBorder="1" applyAlignment="1">
      <alignment vertical="center"/>
    </xf>
    <xf numFmtId="164" fontId="3" fillId="2" borderId="7" xfId="1" applyNumberFormat="1" applyFont="1" applyFill="1" applyBorder="1" applyAlignment="1">
      <alignment vertical="center"/>
    </xf>
    <xf numFmtId="164" fontId="5" fillId="2" borderId="7" xfId="1" applyNumberFormat="1" applyFont="1" applyFill="1" applyBorder="1" applyAlignment="1">
      <alignment vertical="center"/>
    </xf>
    <xf numFmtId="164" fontId="2" fillId="2" borderId="2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 wrapText="1"/>
    </xf>
    <xf numFmtId="14" fontId="6" fillId="2" borderId="7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3" fontId="8" fillId="2" borderId="7" xfId="1" applyFont="1" applyFill="1" applyBorder="1" applyAlignment="1">
      <alignment horizontal="center" vertical="center"/>
    </xf>
    <xf numFmtId="43" fontId="6" fillId="2" borderId="7" xfId="1" applyFont="1" applyFill="1" applyBorder="1" applyAlignment="1">
      <alignment horizontal="center" vertical="center"/>
    </xf>
    <xf numFmtId="0" fontId="6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"/>
  <sheetViews>
    <sheetView tabSelected="1" topLeftCell="A10" zoomScale="85" zoomScaleNormal="85" workbookViewId="0">
      <selection activeCell="B9" sqref="B9"/>
    </sheetView>
  </sheetViews>
  <sheetFormatPr defaultColWidth="9" defaultRowHeight="14.4" x14ac:dyDescent="0.3"/>
  <cols>
    <col min="1" max="1" width="9" style="3"/>
    <col min="2" max="2" width="30" style="3" customWidth="1"/>
    <col min="3" max="3" width="15.5546875" style="3" customWidth="1"/>
    <col min="4" max="4" width="11.5546875" style="3" bestFit="1" customWidth="1"/>
    <col min="5" max="5" width="13.33203125" style="3" bestFit="1" customWidth="1"/>
    <col min="6" max="7" width="13.33203125" style="3" customWidth="1"/>
    <col min="8" max="8" width="14.6640625" style="16" customWidth="1"/>
    <col min="9" max="9" width="12.88671875" style="16" bestFit="1" customWidth="1"/>
    <col min="10" max="11" width="11" style="3" customWidth="1"/>
    <col min="12" max="12" width="12.6640625" style="3" customWidth="1"/>
    <col min="13" max="15" width="14.88671875" style="3" customWidth="1"/>
    <col min="16" max="16" width="21.6640625" style="3" bestFit="1" customWidth="1"/>
    <col min="17" max="17" width="15.5546875" style="3" customWidth="1"/>
    <col min="18" max="18" width="14.5546875" style="3" bestFit="1" customWidth="1"/>
    <col min="19" max="19" width="18.88671875" style="3" bestFit="1" customWidth="1"/>
    <col min="20" max="20" width="72.44140625" style="3" bestFit="1" customWidth="1"/>
    <col min="21" max="16384" width="9" style="3"/>
  </cols>
  <sheetData>
    <row r="1" spans="1:20" ht="15" thickBot="1" x14ac:dyDescent="0.35">
      <c r="A1" s="47" t="s">
        <v>37</v>
      </c>
      <c r="B1" s="2" t="s">
        <v>17</v>
      </c>
      <c r="E1" s="4"/>
      <c r="F1" s="4"/>
      <c r="G1" s="4"/>
      <c r="H1" s="5"/>
      <c r="I1" s="5"/>
    </row>
    <row r="2" spans="1:20" ht="20.399999999999999" thickBot="1" x14ac:dyDescent="0.35">
      <c r="A2" s="47" t="s">
        <v>38</v>
      </c>
      <c r="B2" s="6" t="s">
        <v>19</v>
      </c>
      <c r="C2" s="7"/>
      <c r="D2" s="7"/>
      <c r="H2" s="17"/>
      <c r="I2" s="8"/>
      <c r="J2" s="9"/>
      <c r="K2" s="9"/>
      <c r="L2" s="9"/>
      <c r="M2" s="9"/>
      <c r="N2" s="9"/>
      <c r="O2" s="9"/>
      <c r="P2" s="9"/>
      <c r="Q2" s="9"/>
      <c r="R2" s="9"/>
    </row>
    <row r="3" spans="1:20" ht="20.399999999999999" thickBot="1" x14ac:dyDescent="0.35">
      <c r="A3" s="47" t="s">
        <v>39</v>
      </c>
      <c r="B3" s="40" t="s">
        <v>20</v>
      </c>
      <c r="C3" s="7"/>
      <c r="D3" s="7"/>
      <c r="H3" s="17"/>
      <c r="I3" s="8"/>
      <c r="J3" s="9"/>
      <c r="K3" s="9"/>
      <c r="L3" s="9"/>
      <c r="M3" s="9"/>
      <c r="N3" s="9"/>
      <c r="O3" s="9"/>
      <c r="P3" s="9"/>
      <c r="Q3" s="9"/>
      <c r="R3" s="9"/>
    </row>
    <row r="4" spans="1:20" ht="15" thickBot="1" x14ac:dyDescent="0.35">
      <c r="A4" s="47" t="s">
        <v>40</v>
      </c>
      <c r="B4" s="10" t="s">
        <v>20</v>
      </c>
      <c r="C4" s="10"/>
      <c r="D4" s="10"/>
      <c r="E4" s="10"/>
      <c r="F4" s="9"/>
      <c r="G4" s="9"/>
      <c r="H4" s="11"/>
      <c r="I4" s="11"/>
      <c r="J4" s="9"/>
      <c r="K4" s="9"/>
      <c r="L4" s="9"/>
      <c r="P4" s="9"/>
      <c r="Q4" s="12"/>
      <c r="R4" s="12"/>
      <c r="S4" s="12"/>
      <c r="T4" s="12"/>
    </row>
    <row r="5" spans="1:20" ht="62.25" customHeight="1" x14ac:dyDescent="0.3">
      <c r="A5" s="41" t="s">
        <v>21</v>
      </c>
      <c r="B5" s="42" t="s">
        <v>22</v>
      </c>
      <c r="C5" s="43" t="s">
        <v>23</v>
      </c>
      <c r="D5" s="44" t="s">
        <v>24</v>
      </c>
      <c r="E5" s="42" t="s">
        <v>25</v>
      </c>
      <c r="F5" s="42" t="s">
        <v>26</v>
      </c>
      <c r="G5" s="44" t="s">
        <v>27</v>
      </c>
      <c r="H5" s="45" t="s">
        <v>28</v>
      </c>
      <c r="I5" s="46" t="s">
        <v>0</v>
      </c>
      <c r="J5" s="42" t="s">
        <v>29</v>
      </c>
      <c r="K5" s="42" t="s">
        <v>30</v>
      </c>
      <c r="L5" s="42" t="s">
        <v>31</v>
      </c>
      <c r="M5" s="42" t="s">
        <v>32</v>
      </c>
      <c r="N5" s="25" t="s">
        <v>18</v>
      </c>
      <c r="O5" s="25" t="s">
        <v>33</v>
      </c>
      <c r="P5" s="25" t="s">
        <v>1</v>
      </c>
      <c r="Q5" s="42" t="s">
        <v>34</v>
      </c>
      <c r="R5" s="42" t="s">
        <v>35</v>
      </c>
      <c r="S5" s="42" t="s">
        <v>36</v>
      </c>
      <c r="T5" s="42" t="s">
        <v>2</v>
      </c>
    </row>
    <row r="6" spans="1:20" x14ac:dyDescent="0.3">
      <c r="A6" s="26"/>
      <c r="B6" s="13"/>
      <c r="C6" s="13"/>
      <c r="D6" s="13"/>
      <c r="E6" s="13"/>
      <c r="F6" s="13"/>
      <c r="G6" s="13"/>
      <c r="H6" s="13"/>
      <c r="I6" s="13"/>
      <c r="J6" s="27">
        <v>0.01</v>
      </c>
      <c r="K6" s="27">
        <v>0.05</v>
      </c>
      <c r="L6" s="27">
        <v>0.1</v>
      </c>
      <c r="M6" s="13"/>
      <c r="N6" s="13"/>
      <c r="O6" s="13"/>
      <c r="P6" s="13"/>
      <c r="Q6" s="13"/>
      <c r="R6" s="27">
        <v>0.01</v>
      </c>
      <c r="S6" s="13"/>
      <c r="T6" s="13"/>
    </row>
    <row r="7" spans="1:20" s="22" customFormat="1" x14ac:dyDescent="0.3">
      <c r="A7" s="28"/>
      <c r="B7" s="23"/>
      <c r="C7" s="23"/>
      <c r="D7" s="23"/>
      <c r="E7" s="23"/>
      <c r="F7" s="23"/>
      <c r="G7" s="23"/>
      <c r="H7" s="23"/>
      <c r="I7" s="23"/>
      <c r="J7" s="29"/>
      <c r="K7" s="29"/>
      <c r="L7" s="29"/>
      <c r="M7" s="23"/>
      <c r="N7" s="23"/>
      <c r="O7" s="23"/>
      <c r="P7" s="23"/>
      <c r="Q7" s="23"/>
      <c r="R7" s="29"/>
      <c r="S7" s="23"/>
      <c r="T7" s="23"/>
    </row>
    <row r="8" spans="1:20" ht="28.95" customHeight="1" x14ac:dyDescent="0.3">
      <c r="A8" s="26">
        <v>59276</v>
      </c>
      <c r="B8" s="30" t="s">
        <v>41</v>
      </c>
      <c r="C8" s="18">
        <v>45205</v>
      </c>
      <c r="D8" s="31">
        <v>8</v>
      </c>
      <c r="E8" s="32">
        <v>257125</v>
      </c>
      <c r="F8" s="32">
        <v>0</v>
      </c>
      <c r="G8" s="32">
        <f>E8-F8</f>
        <v>257125</v>
      </c>
      <c r="H8" s="32">
        <f>ROUND(G8*18%,)</f>
        <v>46283</v>
      </c>
      <c r="I8" s="32">
        <f>G8+H8</f>
        <v>303408</v>
      </c>
      <c r="J8" s="32">
        <f>G8*1%</f>
        <v>2571.25</v>
      </c>
      <c r="K8" s="32">
        <f>G8*5%</f>
        <v>12856.25</v>
      </c>
      <c r="L8" s="32">
        <f>G8*10%</f>
        <v>25712.5</v>
      </c>
      <c r="M8" s="32">
        <f>H8</f>
        <v>46283</v>
      </c>
      <c r="N8" s="32">
        <v>57225</v>
      </c>
      <c r="O8" s="33">
        <f>I8-SUM(J8:N8)</f>
        <v>158760</v>
      </c>
      <c r="P8" s="32"/>
      <c r="Q8" s="32">
        <v>100000</v>
      </c>
      <c r="R8" s="32">
        <f>Q8*R6</f>
        <v>1000</v>
      </c>
      <c r="S8" s="33">
        <v>99000</v>
      </c>
      <c r="T8" s="34" t="s">
        <v>12</v>
      </c>
    </row>
    <row r="9" spans="1:20" ht="28.95" customHeight="1" x14ac:dyDescent="0.3">
      <c r="A9" s="26">
        <v>59276</v>
      </c>
      <c r="B9" s="30" t="s">
        <v>41</v>
      </c>
      <c r="C9" s="18">
        <v>45251</v>
      </c>
      <c r="D9" s="31">
        <v>11</v>
      </c>
      <c r="E9" s="32">
        <v>771375</v>
      </c>
      <c r="F9" s="32">
        <v>470746</v>
      </c>
      <c r="G9" s="32">
        <f>E9-F9</f>
        <v>300629</v>
      </c>
      <c r="H9" s="32">
        <f>ROUND(G9*18%,)</f>
        <v>54113</v>
      </c>
      <c r="I9" s="32">
        <f>G9+H9</f>
        <v>354742</v>
      </c>
      <c r="J9" s="32">
        <f>G9*1%</f>
        <v>3006.29</v>
      </c>
      <c r="K9" s="32">
        <f>G9*5%</f>
        <v>15031.45</v>
      </c>
      <c r="L9" s="32">
        <f>G9*10%</f>
        <v>30062.9</v>
      </c>
      <c r="M9" s="32">
        <f>H9</f>
        <v>54113</v>
      </c>
      <c r="N9" s="32">
        <v>223928</v>
      </c>
      <c r="O9" s="33">
        <f>I9-SUM(J9:N9)</f>
        <v>28600.359999999986</v>
      </c>
      <c r="P9" s="13"/>
      <c r="Q9" s="32">
        <v>50000</v>
      </c>
      <c r="R9" s="32">
        <f>Q9*R6</f>
        <v>500</v>
      </c>
      <c r="S9" s="33">
        <v>49500</v>
      </c>
      <c r="T9" s="34" t="s">
        <v>13</v>
      </c>
    </row>
    <row r="10" spans="1:20" ht="28.95" customHeight="1" x14ac:dyDescent="0.3">
      <c r="A10" s="26">
        <v>59276</v>
      </c>
      <c r="B10" s="30"/>
      <c r="C10" s="1"/>
      <c r="D10" s="35"/>
      <c r="E10" s="13"/>
      <c r="F10" s="13"/>
      <c r="G10" s="32"/>
      <c r="H10" s="32"/>
      <c r="I10" s="32"/>
      <c r="J10" s="32"/>
      <c r="K10" s="32"/>
      <c r="L10" s="32"/>
      <c r="M10" s="32"/>
      <c r="N10" s="32"/>
      <c r="O10" s="32"/>
      <c r="P10" s="13"/>
      <c r="Q10" s="32">
        <v>123750</v>
      </c>
      <c r="R10" s="13"/>
      <c r="S10" s="33">
        <v>123750</v>
      </c>
      <c r="T10" s="34" t="s">
        <v>14</v>
      </c>
    </row>
    <row r="11" spans="1:20" ht="28.95" customHeight="1" x14ac:dyDescent="0.3">
      <c r="A11" s="26">
        <v>59276</v>
      </c>
      <c r="B11" s="30"/>
      <c r="C11" s="18"/>
      <c r="D11" s="31"/>
      <c r="E11" s="32"/>
      <c r="F11" s="32">
        <v>0</v>
      </c>
      <c r="G11" s="32">
        <f>E11-F11</f>
        <v>0</v>
      </c>
      <c r="H11" s="32">
        <f>ROUND(G11*18%,)</f>
        <v>0</v>
      </c>
      <c r="I11" s="32">
        <f>G11+H11</f>
        <v>0</v>
      </c>
      <c r="J11" s="32">
        <f>G11*$J$6</f>
        <v>0</v>
      </c>
      <c r="K11" s="32"/>
      <c r="L11" s="32"/>
      <c r="M11" s="32">
        <f>H11</f>
        <v>0</v>
      </c>
      <c r="N11" s="32"/>
      <c r="O11" s="32">
        <f>ROUND(I11-SUM(J11:M11),)</f>
        <v>0</v>
      </c>
      <c r="P11" s="32"/>
      <c r="Q11" s="32">
        <v>69300</v>
      </c>
      <c r="R11" s="32">
        <v>0</v>
      </c>
      <c r="S11" s="32">
        <v>69300</v>
      </c>
      <c r="T11" s="34" t="s">
        <v>15</v>
      </c>
    </row>
    <row r="12" spans="1:20" ht="28.95" customHeight="1" x14ac:dyDescent="0.3">
      <c r="A12" s="26">
        <v>59276</v>
      </c>
      <c r="B12" s="30"/>
      <c r="C12" s="1"/>
      <c r="D12" s="35"/>
      <c r="E12" s="13"/>
      <c r="F12" s="13"/>
      <c r="G12" s="32"/>
      <c r="H12" s="32"/>
      <c r="I12" s="32"/>
      <c r="J12" s="32"/>
      <c r="K12" s="32"/>
      <c r="L12" s="32"/>
      <c r="M12" s="32"/>
      <c r="N12" s="32"/>
      <c r="O12" s="32"/>
      <c r="P12" s="13"/>
      <c r="Q12" s="13"/>
      <c r="R12" s="13"/>
      <c r="S12" s="13">
        <v>99000</v>
      </c>
      <c r="T12" s="34" t="s">
        <v>16</v>
      </c>
    </row>
    <row r="13" spans="1:20" x14ac:dyDescent="0.3">
      <c r="A13" s="26">
        <v>59276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34"/>
    </row>
    <row r="14" spans="1:20" x14ac:dyDescent="0.3">
      <c r="A14" s="26">
        <v>59276</v>
      </c>
      <c r="B14" s="35"/>
      <c r="C14" s="35"/>
      <c r="D14" s="35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</row>
    <row r="15" spans="1:20" x14ac:dyDescent="0.3">
      <c r="A15" s="26">
        <v>59276</v>
      </c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</row>
    <row r="16" spans="1:20" ht="15" thickBot="1" x14ac:dyDescent="0.35">
      <c r="A16" s="26">
        <v>59276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</row>
    <row r="17" spans="1:20" x14ac:dyDescent="0.3">
      <c r="A17" s="24"/>
      <c r="B17" s="38"/>
      <c r="C17" s="38"/>
      <c r="D17" s="38"/>
      <c r="E17" s="38"/>
      <c r="F17" s="38"/>
      <c r="G17" s="38"/>
      <c r="H17" s="38"/>
      <c r="I17" s="38"/>
      <c r="J17" s="39">
        <f t="shared" ref="J17:N17" si="0">SUM(J8:J14)</f>
        <v>5577.54</v>
      </c>
      <c r="K17" s="39">
        <f t="shared" si="0"/>
        <v>27887.7</v>
      </c>
      <c r="L17" s="39">
        <f t="shared" si="0"/>
        <v>55775.4</v>
      </c>
      <c r="M17" s="39">
        <f t="shared" si="0"/>
        <v>100396</v>
      </c>
      <c r="N17" s="39">
        <f t="shared" si="0"/>
        <v>281153</v>
      </c>
      <c r="O17" s="39">
        <f>SUM(O8:O14)</f>
        <v>187360.36</v>
      </c>
      <c r="P17" s="39" t="s">
        <v>3</v>
      </c>
      <c r="Q17" s="38"/>
      <c r="R17" s="38"/>
      <c r="S17" s="39">
        <f>SUM(S8:S14)</f>
        <v>440550</v>
      </c>
      <c r="T17" s="38"/>
    </row>
    <row r="18" spans="1:20" x14ac:dyDescent="0.3">
      <c r="A18" s="26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</row>
    <row r="19" spans="1:20" ht="15" thickBot="1" x14ac:dyDescent="0.35">
      <c r="A19" s="36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37" t="s">
        <v>4</v>
      </c>
      <c r="Q19" s="15"/>
      <c r="R19" s="15"/>
      <c r="S19" s="37">
        <f>O17-S17</f>
        <v>-253189.64</v>
      </c>
      <c r="T19" s="15"/>
    </row>
    <row r="22" spans="1:20" x14ac:dyDescent="0.3">
      <c r="F22" s="19" t="s">
        <v>5</v>
      </c>
      <c r="G22" s="19" t="s">
        <v>6</v>
      </c>
      <c r="H22" s="20" t="s">
        <v>7</v>
      </c>
      <c r="I22" s="20" t="s">
        <v>8</v>
      </c>
    </row>
    <row r="23" spans="1:20" x14ac:dyDescent="0.3">
      <c r="F23" s="19" t="s">
        <v>9</v>
      </c>
      <c r="G23" s="19">
        <v>20.2</v>
      </c>
      <c r="H23" s="20">
        <v>50</v>
      </c>
      <c r="I23" s="20">
        <f>G23*H23</f>
        <v>1010</v>
      </c>
    </row>
    <row r="24" spans="1:20" x14ac:dyDescent="0.3">
      <c r="F24" s="19" t="s">
        <v>10</v>
      </c>
      <c r="G24" s="19">
        <v>35.5</v>
      </c>
      <c r="H24" s="20">
        <v>250</v>
      </c>
      <c r="I24" s="20">
        <f>G24*H24</f>
        <v>8875</v>
      </c>
    </row>
    <row r="25" spans="1:20" x14ac:dyDescent="0.3">
      <c r="F25" s="19"/>
      <c r="G25" s="19"/>
      <c r="H25" s="21" t="s">
        <v>11</v>
      </c>
      <c r="I25" s="21">
        <f>SUM(I23:I24)</f>
        <v>9885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2022-06-28T06:22:04Z</cp:lastPrinted>
  <dcterms:created xsi:type="dcterms:W3CDTF">2022-06-10T14:11:52Z</dcterms:created>
  <dcterms:modified xsi:type="dcterms:W3CDTF">2025-05-29T12:46:27Z</dcterms:modified>
</cp:coreProperties>
</file>