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nkaj_File_work\Excel\Pankaj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5" i="1" l="1"/>
  <c r="G12" i="1"/>
  <c r="H12" i="1" s="1"/>
  <c r="S10" i="1"/>
  <c r="G25" i="1"/>
  <c r="J25" i="1" s="1"/>
  <c r="G10" i="1"/>
  <c r="O19" i="1"/>
  <c r="S24" i="1"/>
  <c r="S9" i="1"/>
  <c r="R8" i="1"/>
  <c r="S8" i="1" s="1"/>
  <c r="G8" i="1"/>
  <c r="J8" i="1" s="1"/>
  <c r="O7" i="1"/>
  <c r="S16" i="1"/>
  <c r="G24" i="1"/>
  <c r="H24" i="1" s="1"/>
  <c r="O23" i="1"/>
  <c r="O15" i="1"/>
  <c r="J12" i="1" l="1"/>
  <c r="M12" i="1"/>
  <c r="I12" i="1"/>
  <c r="K12" i="1"/>
  <c r="K25" i="1"/>
  <c r="H25" i="1"/>
  <c r="M25" i="1" s="1"/>
  <c r="J10" i="1"/>
  <c r="K10" i="1"/>
  <c r="H10" i="1"/>
  <c r="M10" i="1" s="1"/>
  <c r="E11" i="1" s="1"/>
  <c r="N11" i="1" s="1"/>
  <c r="L8" i="1"/>
  <c r="K8" i="1"/>
  <c r="H8" i="1"/>
  <c r="M8" i="1" s="1"/>
  <c r="L24" i="1"/>
  <c r="M24" i="1"/>
  <c r="E26" i="1" s="1"/>
  <c r="N26" i="1" s="1"/>
  <c r="I24" i="1"/>
  <c r="J24" i="1"/>
  <c r="K24" i="1"/>
  <c r="I53" i="1"/>
  <c r="I52" i="1"/>
  <c r="N12" i="1" l="1"/>
  <c r="I25" i="1"/>
  <c r="N25" i="1" s="1"/>
  <c r="I10" i="1"/>
  <c r="N10" i="1" s="1"/>
  <c r="E9" i="1"/>
  <c r="N9" i="1" s="1"/>
  <c r="L30" i="1"/>
  <c r="I8" i="1"/>
  <c r="N8" i="1" s="1"/>
  <c r="N24" i="1"/>
  <c r="I54" i="1"/>
  <c r="U27" i="1" l="1"/>
  <c r="R17" i="1"/>
  <c r="S17" i="1" l="1"/>
  <c r="G16" i="1"/>
  <c r="J16" i="1" l="1"/>
  <c r="K16" i="1"/>
  <c r="S30" i="1"/>
  <c r="H16" i="1"/>
  <c r="M16" i="1" s="1"/>
  <c r="M30" i="1" s="1"/>
  <c r="K30" i="1" l="1"/>
  <c r="M38" i="1" s="1"/>
  <c r="E17" i="1"/>
  <c r="N17" i="1" s="1"/>
  <c r="M41" i="1" s="1"/>
  <c r="I16" i="1"/>
  <c r="N16" i="1" l="1"/>
  <c r="U19" i="1" s="1"/>
  <c r="N30" i="1" l="1"/>
  <c r="S32" i="1" s="1"/>
  <c r="M39" i="1" s="1"/>
  <c r="U30" i="1"/>
</calcChain>
</file>

<file path=xl/sharedStrings.xml><?xml version="1.0" encoding="utf-8"?>
<sst xmlns="http://schemas.openxmlformats.org/spreadsheetml/2006/main" count="74" uniqueCount="68">
  <si>
    <t>Amount</t>
  </si>
  <si>
    <t>PAYMENT NOTE No.</t>
  </si>
  <si>
    <t>UTR</t>
  </si>
  <si>
    <t>Total Paid Amount Rs. -</t>
  </si>
  <si>
    <t>Balance Payable Amount Rs. -</t>
  </si>
  <si>
    <t>ITEM</t>
  </si>
  <si>
    <t>EXCESS</t>
  </si>
  <si>
    <t>RATE</t>
  </si>
  <si>
    <t>AMOUNT</t>
  </si>
  <si>
    <t>Dism BOE</t>
  </si>
  <si>
    <t>Dism C C</t>
  </si>
  <si>
    <t>Hold Amt</t>
  </si>
  <si>
    <t>OHT</t>
  </si>
  <si>
    <t>S T Enterprices</t>
  </si>
  <si>
    <t>17-11-2023 NEFT/AXISP00444908720/RIUP23/3288/S T ENTERPRISES/CNRB0000199 348974.00</t>
  </si>
  <si>
    <t>RIUP/23/3288</t>
  </si>
  <si>
    <t xml:space="preserve">Total Hold </t>
  </si>
  <si>
    <t>Advance / Surplus</t>
  </si>
  <si>
    <t>Debit</t>
  </si>
  <si>
    <t>S T Enterprises</t>
  </si>
  <si>
    <t>RIUP/23/3336</t>
  </si>
  <si>
    <t>29-11-2023 NEFT/AXISP00447355230/RIUP23/3460/S T ENTERPRISES/CNRB0000199 30443.00</t>
  </si>
  <si>
    <t>RIUP/23/3460</t>
  </si>
  <si>
    <t xml:space="preserve">GST </t>
  </si>
  <si>
    <t>17-01-2024 NEFT/AXISP00463195076/RIUP23/4331/S T ENTERPRISES/CNRB0000199 532349.00</t>
  </si>
  <si>
    <t>RIUP/23/4331</t>
  </si>
  <si>
    <t>Advance Village Wise</t>
  </si>
  <si>
    <t>GST Remaining</t>
  </si>
  <si>
    <t>02-02-2024 NEFT/AXISP00467574864/RIUP23/4404/S T ENTERPRISES/CNRB0000199 70166.00</t>
  </si>
  <si>
    <t>RIUP/23/4404</t>
  </si>
  <si>
    <t>22-03-2024 NEFT/AXISP00483444845/RIUP23/5198/S T ENTERPRISES/CNRB0000199 93555.00</t>
  </si>
  <si>
    <t>RIUP23/4911</t>
  </si>
  <si>
    <t>RIUP23/5198</t>
  </si>
  <si>
    <t>22-03-2024 NEFT/AXISP00483444844/RIUP23/5199/S T ENTERPRISES/CNRB0000199 159705.00</t>
  </si>
  <si>
    <t>GST</t>
  </si>
  <si>
    <t>16 &amp; 18</t>
  </si>
  <si>
    <t>21-01-2025 NEFT/AXISP00601114149/RIUP24/2958/S T ENTERPRISES/CNRB0000199 500000.00</t>
  </si>
  <si>
    <t>18-11-2023 NEFT/AXISP00445035264/RIUP23/3336/S T ENTERPRISES/CNRB0000199 29 7000.00</t>
  </si>
  <si>
    <t>07-03-2024 NEFT/AXISP00478081324/RIUP23/4911/S T ENTERPRISES/CNRB0000199 488564.00</t>
  </si>
  <si>
    <t>07-03-2024 NEFT/AXISP00478081325/RIUP23/4953/S T ENTERPRISES/CNRB0000199 238290.00</t>
  </si>
  <si>
    <t>17-02-2025 NEFT/AXISP00617665033/RIUP24/3182/S T ENTERPRISES/CNRB0000199 400000.00</t>
  </si>
  <si>
    <t>Updated On 18-02-2025</t>
  </si>
  <si>
    <t>Subcontractor:</t>
  </si>
  <si>
    <t>State:</t>
  </si>
  <si>
    <t>District:</t>
  </si>
  <si>
    <t>Block:</t>
  </si>
  <si>
    <t>Uttar Pradesh</t>
  </si>
  <si>
    <t>Shamli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</si>
  <si>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</si>
  <si>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</si>
  <si>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</si>
  <si>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</si>
  <si>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</si>
  <si>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</si>
  <si>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</si>
  <si>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</si>
  <si>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</si>
  <si>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</si>
  <si>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Hydro_Testing</t>
  </si>
  <si>
    <t>GST_SD_Amount</t>
  </si>
  <si>
    <t>Final_Amount</t>
  </si>
  <si>
    <t>Payment_Amount</t>
  </si>
  <si>
    <t>TDS_Payment_Amount</t>
  </si>
  <si>
    <t>Total_Amount</t>
  </si>
  <si>
    <t xml:space="preserve"> MADALPUR VILLAGE OHT 175KL 12MTR WORK AT</t>
  </si>
  <si>
    <t xml:space="preserve">admpur villaage OHT Work </t>
  </si>
  <si>
    <t xml:space="preserve">JALALABAD VILLAGE  OHT  150KL 14MTR WORK AT </t>
  </si>
  <si>
    <t xml:space="preserve">MAHAVATPUR VILLAGE  OHT 150KL 14MTR WORK 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</si>
</sst>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0.39997558519241921"/>
      <name val="Comic Sans MS"/>
      <family val="4"/>
    </font>
    <font>
      <b/>
      <sz val="11"/>
      <color theme="1"/>
      <name val="Comic Sans MS"/>
      <family val="4"/>
    </font>
    <font>
      <sz val="11"/>
      <color theme="1"/>
      <name val="Comic Sans MS"/>
      <family val="4"/>
    </font>
    <font>
      <b/>
      <sz val="11"/>
      <color theme="4" tint="-0.249977111117893"/>
      <name val="Comic Sans MS"/>
      <family val="4"/>
    </font>
    <font>
      <b/>
      <sz val="11"/>
      <name val="Comic Sans MS"/>
      <family val="4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2">
    <xf numFmtId="0" fontId="0" fillId="0" borderId="0" xfId="0"/>
    <xf numFmtId="0" fontId="2" fillId="2" borderId="0" xfId="0" applyFont="1" applyFill="1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0" fillId="2" borderId="12" xfId="1" applyNumberFormat="1" applyFont="1" applyFill="1" applyBorder="1" applyAlignment="1">
      <alignment horizontal="center" vertical="center"/>
    </xf>
    <xf numFmtId="43" fontId="2" fillId="2" borderId="12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43" fontId="4" fillId="2" borderId="0" xfId="1" applyNumberFormat="1" applyFont="1" applyFill="1" applyBorder="1" applyAlignment="1">
      <alignment horizontal="center" vertical="center"/>
    </xf>
    <xf numFmtId="43" fontId="5" fillId="2" borderId="0" xfId="1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43" fontId="5" fillId="2" borderId="0" xfId="1" applyNumberFormat="1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43" fontId="5" fillId="2" borderId="6" xfId="1" applyNumberFormat="1" applyFont="1" applyFill="1" applyBorder="1" applyAlignment="1">
      <alignment vertical="center"/>
    </xf>
    <xf numFmtId="43" fontId="5" fillId="2" borderId="19" xfId="1" applyNumberFormat="1" applyFont="1" applyFill="1" applyBorder="1" applyAlignment="1">
      <alignment vertical="center"/>
    </xf>
    <xf numFmtId="43" fontId="5" fillId="2" borderId="34" xfId="1" applyNumberFormat="1" applyFont="1" applyFill="1" applyBorder="1" applyAlignment="1">
      <alignment vertical="center"/>
    </xf>
    <xf numFmtId="43" fontId="5" fillId="2" borderId="33" xfId="1" applyNumberFormat="1" applyFont="1" applyFill="1" applyBorder="1" applyAlignment="1">
      <alignment vertical="center"/>
    </xf>
    <xf numFmtId="43" fontId="5" fillId="2" borderId="32" xfId="1" applyNumberFormat="1" applyFont="1" applyFill="1" applyBorder="1" applyAlignment="1">
      <alignment vertical="center"/>
    </xf>
    <xf numFmtId="43" fontId="5" fillId="2" borderId="8" xfId="1" applyNumberFormat="1" applyFont="1" applyFill="1" applyBorder="1" applyAlignment="1">
      <alignment vertical="center"/>
    </xf>
    <xf numFmtId="43" fontId="5" fillId="2" borderId="10" xfId="1" applyNumberFormat="1" applyFont="1" applyFill="1" applyBorder="1" applyAlignment="1">
      <alignment vertical="center"/>
    </xf>
    <xf numFmtId="9" fontId="5" fillId="2" borderId="10" xfId="1" applyNumberFormat="1" applyFont="1" applyFill="1" applyBorder="1" applyAlignment="1">
      <alignment vertical="center"/>
    </xf>
    <xf numFmtId="9" fontId="5" fillId="2" borderId="28" xfId="1" applyNumberFormat="1" applyFont="1" applyFill="1" applyBorder="1" applyAlignment="1">
      <alignment vertical="center"/>
    </xf>
    <xf numFmtId="43" fontId="5" fillId="2" borderId="28" xfId="1" applyNumberFormat="1" applyFont="1" applyFill="1" applyBorder="1" applyAlignment="1">
      <alignment vertical="center"/>
    </xf>
    <xf numFmtId="43" fontId="5" fillId="2" borderId="9" xfId="1" applyNumberFormat="1" applyFont="1" applyFill="1" applyBorder="1" applyAlignment="1">
      <alignment vertical="center"/>
    </xf>
    <xf numFmtId="43" fontId="5" fillId="2" borderId="5" xfId="1" applyNumberFormat="1" applyFont="1" applyFill="1" applyBorder="1" applyAlignment="1">
      <alignment vertical="center"/>
    </xf>
    <xf numFmtId="9" fontId="5" fillId="2" borderId="5" xfId="1" applyNumberFormat="1" applyFont="1" applyFill="1" applyBorder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43" fontId="5" fillId="3" borderId="11" xfId="1" applyNumberFormat="1" applyFont="1" applyFill="1" applyBorder="1" applyAlignment="1">
      <alignment vertical="center"/>
    </xf>
    <xf numFmtId="43" fontId="5" fillId="3" borderId="19" xfId="1" applyNumberFormat="1" applyFont="1" applyFill="1" applyBorder="1" applyAlignment="1">
      <alignment vertical="center"/>
    </xf>
    <xf numFmtId="43" fontId="5" fillId="3" borderId="10" xfId="1" applyNumberFormat="1" applyFont="1" applyFill="1" applyBorder="1" applyAlignment="1">
      <alignment vertical="center"/>
    </xf>
    <xf numFmtId="43" fontId="5" fillId="3" borderId="33" xfId="1" applyNumberFormat="1" applyFont="1" applyFill="1" applyBorder="1" applyAlignment="1">
      <alignment vertical="center"/>
    </xf>
    <xf numFmtId="43" fontId="5" fillId="3" borderId="32" xfId="1" applyNumberFormat="1" applyFont="1" applyFill="1" applyBorder="1" applyAlignment="1">
      <alignment vertical="center"/>
    </xf>
    <xf numFmtId="43" fontId="5" fillId="3" borderId="8" xfId="1" applyNumberFormat="1" applyFont="1" applyFill="1" applyBorder="1" applyAlignment="1">
      <alignment vertical="center"/>
    </xf>
    <xf numFmtId="9" fontId="5" fillId="3" borderId="10" xfId="1" applyNumberFormat="1" applyFont="1" applyFill="1" applyBorder="1" applyAlignment="1">
      <alignment vertical="center"/>
    </xf>
    <xf numFmtId="9" fontId="5" fillId="3" borderId="28" xfId="1" applyNumberFormat="1" applyFont="1" applyFill="1" applyBorder="1" applyAlignment="1">
      <alignment vertical="center"/>
    </xf>
    <xf numFmtId="43" fontId="5" fillId="3" borderId="28" xfId="1" applyNumberFormat="1" applyFont="1" applyFill="1" applyBorder="1" applyAlignment="1">
      <alignment vertical="center"/>
    </xf>
    <xf numFmtId="0" fontId="4" fillId="4" borderId="0" xfId="0" applyFont="1" applyFill="1" applyAlignment="1">
      <alignment horizontal="center" vertical="center" wrapText="1"/>
    </xf>
    <xf numFmtId="43" fontId="5" fillId="3" borderId="9" xfId="1" applyNumberFormat="1" applyFont="1" applyFill="1" applyBorder="1" applyAlignment="1">
      <alignment vertical="center"/>
    </xf>
    <xf numFmtId="43" fontId="5" fillId="3" borderId="5" xfId="1" applyNumberFormat="1" applyFont="1" applyFill="1" applyBorder="1" applyAlignment="1">
      <alignment vertical="center"/>
    </xf>
    <xf numFmtId="9" fontId="5" fillId="3" borderId="5" xfId="1" applyNumberFormat="1" applyFont="1" applyFill="1" applyBorder="1" applyAlignment="1">
      <alignment vertical="center"/>
    </xf>
    <xf numFmtId="43" fontId="5" fillId="3" borderId="7" xfId="1" applyNumberFormat="1" applyFont="1" applyFill="1" applyBorder="1" applyAlignment="1">
      <alignment vertical="center"/>
    </xf>
    <xf numFmtId="0" fontId="0" fillId="2" borderId="19" xfId="0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 wrapText="1"/>
    </xf>
    <xf numFmtId="15" fontId="5" fillId="2" borderId="19" xfId="0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43" fontId="5" fillId="2" borderId="17" xfId="1" applyNumberFormat="1" applyFont="1" applyFill="1" applyBorder="1" applyAlignment="1">
      <alignment vertical="center"/>
    </xf>
    <xf numFmtId="43" fontId="5" fillId="2" borderId="29" xfId="1" applyNumberFormat="1" applyFont="1" applyFill="1" applyBorder="1" applyAlignment="1">
      <alignment vertical="center"/>
    </xf>
    <xf numFmtId="43" fontId="5" fillId="2" borderId="11" xfId="1" applyNumberFormat="1" applyFont="1" applyFill="1" applyBorder="1" applyAlignment="1">
      <alignment vertical="center"/>
    </xf>
    <xf numFmtId="43" fontId="0" fillId="2" borderId="19" xfId="0" applyNumberFormat="1" applyFill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9" xfId="0" applyBorder="1" applyAlignment="1">
      <alignment vertical="center"/>
    </xf>
    <xf numFmtId="43" fontId="5" fillId="2" borderId="18" xfId="1" applyNumberFormat="1" applyFont="1" applyFill="1" applyBorder="1" applyAlignment="1">
      <alignment vertical="center"/>
    </xf>
    <xf numFmtId="43" fontId="5" fillId="2" borderId="21" xfId="1" applyNumberFormat="1" applyFont="1" applyFill="1" applyBorder="1" applyAlignment="1">
      <alignment vertical="center"/>
    </xf>
    <xf numFmtId="43" fontId="5" fillId="2" borderId="24" xfId="1" applyNumberFormat="1" applyFont="1" applyFill="1" applyBorder="1" applyAlignment="1">
      <alignment vertical="center"/>
    </xf>
    <xf numFmtId="43" fontId="5" fillId="2" borderId="12" xfId="1" applyNumberFormat="1" applyFont="1" applyFill="1" applyBorder="1" applyAlignment="1">
      <alignment vertical="center"/>
    </xf>
    <xf numFmtId="43" fontId="5" fillId="2" borderId="15" xfId="1" applyNumberFormat="1" applyFont="1" applyFill="1" applyBorder="1" applyAlignment="1">
      <alignment vertical="center"/>
    </xf>
    <xf numFmtId="43" fontId="5" fillId="2" borderId="22" xfId="1" applyNumberFormat="1" applyFont="1" applyFill="1" applyBorder="1" applyAlignment="1">
      <alignment vertical="center"/>
    </xf>
    <xf numFmtId="0" fontId="4" fillId="2" borderId="16" xfId="0" applyFont="1" applyFill="1" applyBorder="1" applyAlignment="1">
      <alignment horizontal="center" vertical="center" wrapText="1"/>
    </xf>
    <xf numFmtId="43" fontId="5" fillId="2" borderId="25" xfId="1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43" fontId="5" fillId="2" borderId="31" xfId="1" applyNumberFormat="1" applyFont="1" applyFill="1" applyBorder="1" applyAlignment="1">
      <alignment vertical="center"/>
    </xf>
    <xf numFmtId="43" fontId="5" fillId="2" borderId="20" xfId="1" applyNumberFormat="1" applyFont="1" applyFill="1" applyBorder="1" applyAlignment="1">
      <alignment vertical="center"/>
    </xf>
    <xf numFmtId="43" fontId="5" fillId="2" borderId="23" xfId="1" applyNumberFormat="1" applyFont="1" applyFill="1" applyBorder="1" applyAlignment="1">
      <alignment vertical="center"/>
    </xf>
    <xf numFmtId="43" fontId="5" fillId="2" borderId="30" xfId="1" applyNumberFormat="1" applyFont="1" applyFill="1" applyBorder="1" applyAlignment="1">
      <alignment vertical="center"/>
    </xf>
    <xf numFmtId="43" fontId="5" fillId="2" borderId="14" xfId="1" applyNumberFormat="1" applyFont="1" applyFill="1" applyBorder="1" applyAlignment="1">
      <alignment vertical="center"/>
    </xf>
    <xf numFmtId="43" fontId="5" fillId="2" borderId="26" xfId="1" applyNumberFormat="1" applyFont="1" applyFill="1" applyBorder="1" applyAlignment="1">
      <alignment vertical="center"/>
    </xf>
    <xf numFmtId="43" fontId="5" fillId="2" borderId="37" xfId="1" applyNumberFormat="1" applyFont="1" applyFill="1" applyBorder="1" applyAlignment="1">
      <alignment vertical="center"/>
    </xf>
    <xf numFmtId="43" fontId="4" fillId="2" borderId="5" xfId="1" applyNumberFormat="1" applyFont="1" applyFill="1" applyBorder="1" applyAlignment="1">
      <alignment vertical="center"/>
    </xf>
    <xf numFmtId="43" fontId="4" fillId="2" borderId="8" xfId="1" applyNumberFormat="1" applyFont="1" applyFill="1" applyBorder="1" applyAlignment="1">
      <alignment vertical="center"/>
    </xf>
    <xf numFmtId="43" fontId="4" fillId="2" borderId="19" xfId="1" applyNumberFormat="1" applyFont="1" applyFill="1" applyBorder="1" applyAlignment="1">
      <alignment vertical="center"/>
    </xf>
    <xf numFmtId="165" fontId="2" fillId="2" borderId="10" xfId="0" applyNumberFormat="1" applyFont="1" applyFill="1" applyBorder="1" applyAlignment="1">
      <alignment horizontal="center" vertical="center"/>
    </xf>
    <xf numFmtId="43" fontId="2" fillId="2" borderId="19" xfId="1" applyNumberFormat="1" applyFont="1" applyFill="1" applyBorder="1" applyAlignment="1">
      <alignment vertical="center"/>
    </xf>
    <xf numFmtId="165" fontId="2" fillId="2" borderId="19" xfId="0" applyNumberFormat="1" applyFont="1" applyFill="1" applyBorder="1" applyAlignment="1">
      <alignment horizontal="center" vertical="center"/>
    </xf>
    <xf numFmtId="165" fontId="2" fillId="2" borderId="20" xfId="0" applyNumberFormat="1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19" xfId="0" applyFill="1" applyBorder="1" applyAlignment="1">
      <alignment vertical="center"/>
    </xf>
    <xf numFmtId="43" fontId="0" fillId="0" borderId="19" xfId="0" applyNumberFormat="1" applyBorder="1" applyAlignment="1">
      <alignment vertical="center"/>
    </xf>
    <xf numFmtId="0" fontId="7" fillId="4" borderId="0" xfId="0" applyFont="1" applyFill="1" applyAlignment="1">
      <alignment horizontal="center" vertical="center" wrapText="1"/>
    </xf>
    <xf numFmtId="0" fontId="2" fillId="0" borderId="0" xfId="0" applyFont="1"/>
    <xf numFmtId="0" fontId="0" fillId="0" borderId="0" xfId="0" applyFont="1"/>
    <xf numFmtId="0" fontId="2" fillId="2" borderId="39" xfId="0" applyFont="1" applyFill="1" applyBorder="1" applyAlignment="1">
      <alignment vertical="center"/>
    </xf>
    <xf numFmtId="0" fontId="2" fillId="2" borderId="39" xfId="0" applyFont="1" applyFill="1" applyBorder="1" applyAlignment="1">
      <alignment horizontal="center" vertical="center" wrapText="1"/>
    </xf>
    <xf numFmtId="14" fontId="2" fillId="2" borderId="39" xfId="0" applyNumberFormat="1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43" fontId="8" fillId="2" borderId="39" xfId="1" applyNumberFormat="1" applyFont="1" applyFill="1" applyBorder="1" applyAlignment="1">
      <alignment horizontal="center" vertical="center"/>
    </xf>
    <xf numFmtId="43" fontId="2" fillId="2" borderId="39" xfId="1" applyNumberFormat="1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43" fontId="2" fillId="2" borderId="13" xfId="1" applyNumberFormat="1" applyFont="1" applyFill="1" applyBorder="1" applyAlignment="1">
      <alignment horizontal="center" vertical="center"/>
    </xf>
    <xf numFmtId="43" fontId="2" fillId="2" borderId="23" xfId="1" applyNumberFormat="1" applyFont="1" applyFill="1" applyBorder="1" applyAlignment="1">
      <alignment horizontal="center" vertical="center"/>
    </xf>
    <xf numFmtId="43" fontId="2" fillId="2" borderId="2" xfId="1" applyNumberFormat="1" applyFont="1" applyFill="1" applyBorder="1" applyAlignment="1">
      <alignment horizontal="center" vertical="center"/>
    </xf>
    <xf numFmtId="43" fontId="2" fillId="2" borderId="3" xfId="1" applyNumberFormat="1" applyFont="1" applyFill="1" applyBorder="1" applyAlignment="1">
      <alignment horizontal="center" vertical="center"/>
    </xf>
    <xf numFmtId="43" fontId="2" fillId="2" borderId="27" xfId="1" applyNumberFormat="1" applyFont="1" applyFill="1" applyBorder="1" applyAlignment="1">
      <alignment horizontal="center" vertical="center"/>
    </xf>
    <xf numFmtId="43" fontId="2" fillId="2" borderId="35" xfId="1" applyNumberFormat="1" applyFont="1" applyFill="1" applyBorder="1" applyAlignment="1">
      <alignment horizontal="center" vertical="center"/>
    </xf>
    <xf numFmtId="43" fontId="2" fillId="2" borderId="36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abSelected="1" zoomScale="85" zoomScaleNormal="85" workbookViewId="0">
      <selection activeCell="G20" sqref="G20"/>
    </sheetView>
  </sheetViews>
  <sheetFormatPr defaultColWidth="9" defaultRowHeight="15" x14ac:dyDescent="0.25"/>
  <cols>
    <col min="1" max="1" width="6.7109375" style="6" bestFit="1" customWidth="1"/>
    <col min="2" max="2" width="46.28515625" style="6" customWidth="1"/>
    <col min="3" max="3" width="14.5703125" style="6" bestFit="1" customWidth="1"/>
    <col min="4" max="4" width="18.28515625" style="6" bestFit="1" customWidth="1"/>
    <col min="5" max="5" width="15.42578125" style="6" bestFit="1" customWidth="1"/>
    <col min="6" max="6" width="9.42578125" style="6" bestFit="1" customWidth="1"/>
    <col min="7" max="7" width="19.28515625" style="6" bestFit="1" customWidth="1"/>
    <col min="8" max="8" width="13.85546875" style="3" bestFit="1" customWidth="1"/>
    <col min="9" max="9" width="15.140625" style="3" bestFit="1" customWidth="1"/>
    <col min="10" max="10" width="12.140625" style="6" bestFit="1" customWidth="1"/>
    <col min="11" max="11" width="18" style="6" bestFit="1" customWidth="1"/>
    <col min="12" max="13" width="16.7109375" style="6" bestFit="1" customWidth="1"/>
    <col min="14" max="14" width="18.140625" style="6" bestFit="1" customWidth="1"/>
    <col min="15" max="15" width="7.7109375" style="6" bestFit="1" customWidth="1"/>
    <col min="16" max="16" width="20" style="6" customWidth="1"/>
    <col min="17" max="17" width="14.42578125" style="6" bestFit="1" customWidth="1"/>
    <col min="18" max="18" width="15.140625" style="6" customWidth="1"/>
    <col min="19" max="19" width="20.7109375" style="6" bestFit="1" customWidth="1"/>
    <col min="20" max="20" width="103.7109375" style="6" customWidth="1"/>
    <col min="21" max="21" width="20.42578125" style="6" bestFit="1" customWidth="1"/>
    <col min="22" max="16384" width="9" style="6"/>
  </cols>
  <sheetData>
    <row r="1" spans="1:21" x14ac:dyDescent="0.25">
      <c r="A1" s="85" t="s">
        <v>42</v>
      </c>
      <c r="B1" s="1" t="s">
        <v>13</v>
      </c>
      <c r="E1" s="7"/>
      <c r="F1" s="7"/>
      <c r="G1" s="7"/>
      <c r="H1" s="2"/>
      <c r="I1" s="2"/>
    </row>
    <row r="2" spans="1:21" ht="18" x14ac:dyDescent="0.25">
      <c r="A2" s="85" t="s">
        <v>43</v>
      </c>
      <c r="B2" s="86" t="s">
        <v>46</v>
      </c>
      <c r="C2" s="8"/>
      <c r="D2" s="8" t="s">
        <v>13</v>
      </c>
      <c r="H2" s="9" t="s">
        <v>12</v>
      </c>
      <c r="I2" s="10"/>
      <c r="J2" s="11"/>
      <c r="K2" s="11"/>
      <c r="L2" s="11"/>
      <c r="M2" s="11"/>
      <c r="N2" s="11"/>
      <c r="O2" s="11"/>
      <c r="P2" s="11"/>
      <c r="Q2" s="11"/>
      <c r="R2" s="11"/>
    </row>
    <row r="3" spans="1:21" ht="18.75" thickBot="1" x14ac:dyDescent="0.3">
      <c r="A3" s="85" t="s">
        <v>44</v>
      </c>
      <c r="B3" s="86" t="s">
        <v>47</v>
      </c>
      <c r="C3" s="8"/>
      <c r="D3" s="8"/>
      <c r="H3" s="9"/>
      <c r="I3" s="10"/>
      <c r="J3" s="11"/>
      <c r="K3" s="11"/>
      <c r="L3" s="11"/>
      <c r="M3" s="11"/>
      <c r="N3" s="11"/>
      <c r="O3" s="11"/>
      <c r="P3" s="11"/>
      <c r="Q3" s="11"/>
      <c r="R3" s="11"/>
    </row>
    <row r="4" spans="1:21" ht="18.75" thickBot="1" x14ac:dyDescent="0.3">
      <c r="A4" s="85" t="s">
        <v>45</v>
      </c>
      <c r="B4" s="86" t="s">
        <v>47</v>
      </c>
      <c r="C4" s="12"/>
      <c r="D4" s="12"/>
      <c r="E4" s="12"/>
      <c r="F4" s="11"/>
      <c r="G4" s="11"/>
      <c r="H4" s="13"/>
      <c r="I4" s="13"/>
      <c r="J4" s="11"/>
      <c r="K4" s="11"/>
      <c r="L4" s="11"/>
      <c r="P4" s="11"/>
      <c r="Q4" s="14"/>
      <c r="R4" s="14"/>
      <c r="S4" s="14"/>
      <c r="T4" s="14"/>
    </row>
    <row r="5" spans="1:21" ht="71.25" customHeight="1" thickBot="1" x14ac:dyDescent="0.3">
      <c r="A5" s="87" t="s">
        <v>48</v>
      </c>
      <c r="B5" s="88" t="s">
        <v>49</v>
      </c>
      <c r="C5" s="89" t="s">
        <v>50</v>
      </c>
      <c r="D5" s="90" t="s">
        <v>51</v>
      </c>
      <c r="E5" s="88" t="s">
        <v>52</v>
      </c>
      <c r="F5" s="88" t="s">
        <v>53</v>
      </c>
      <c r="G5" s="90" t="s">
        <v>54</v>
      </c>
      <c r="H5" s="91" t="s">
        <v>55</v>
      </c>
      <c r="I5" s="92" t="s">
        <v>0</v>
      </c>
      <c r="J5" s="88" t="s">
        <v>56</v>
      </c>
      <c r="K5" s="88" t="s">
        <v>57</v>
      </c>
      <c r="L5" s="16" t="s">
        <v>58</v>
      </c>
      <c r="M5" s="88" t="s">
        <v>59</v>
      </c>
      <c r="N5" s="88" t="s">
        <v>60</v>
      </c>
      <c r="O5" s="17"/>
      <c r="P5" s="15" t="s">
        <v>1</v>
      </c>
      <c r="Q5" s="88" t="s">
        <v>61</v>
      </c>
      <c r="R5" s="88" t="s">
        <v>62</v>
      </c>
      <c r="S5" s="88" t="s">
        <v>63</v>
      </c>
      <c r="T5" s="88" t="s">
        <v>2</v>
      </c>
      <c r="U5" s="93" t="s">
        <v>26</v>
      </c>
    </row>
    <row r="6" spans="1:21" ht="18" x14ac:dyDescent="0.25">
      <c r="B6" s="18"/>
      <c r="C6" s="19"/>
      <c r="D6" s="19"/>
      <c r="E6" s="20"/>
      <c r="F6" s="21"/>
      <c r="G6" s="22"/>
      <c r="H6" s="23"/>
      <c r="I6" s="24"/>
      <c r="J6" s="25">
        <v>0.01</v>
      </c>
      <c r="K6" s="26">
        <v>0.05</v>
      </c>
      <c r="L6" s="26">
        <v>0.1</v>
      </c>
      <c r="M6" s="27"/>
      <c r="N6" s="27"/>
      <c r="O6" s="17"/>
      <c r="P6" s="28"/>
      <c r="Q6" s="29"/>
      <c r="R6" s="30">
        <v>0.01</v>
      </c>
      <c r="S6" s="31"/>
      <c r="T6" s="22"/>
      <c r="U6" s="94"/>
    </row>
    <row r="7" spans="1:21" ht="18" x14ac:dyDescent="0.25">
      <c r="A7" s="32"/>
      <c r="B7" s="33"/>
      <c r="C7" s="34"/>
      <c r="D7" s="35"/>
      <c r="E7" s="36"/>
      <c r="F7" s="36"/>
      <c r="G7" s="37"/>
      <c r="H7" s="38"/>
      <c r="I7" s="35"/>
      <c r="J7" s="39"/>
      <c r="K7" s="40"/>
      <c r="L7" s="40"/>
      <c r="M7" s="41"/>
      <c r="N7" s="41"/>
      <c r="O7" s="42">
        <f>A8</f>
        <v>59743</v>
      </c>
      <c r="P7" s="43"/>
      <c r="Q7" s="44"/>
      <c r="R7" s="45"/>
      <c r="S7" s="46"/>
      <c r="T7" s="34"/>
      <c r="U7" s="47"/>
    </row>
    <row r="8" spans="1:21" ht="33" x14ac:dyDescent="0.25">
      <c r="A8" s="6">
        <v>59743</v>
      </c>
      <c r="B8" s="48" t="s">
        <v>64</v>
      </c>
      <c r="C8" s="49">
        <v>45239</v>
      </c>
      <c r="D8" s="50">
        <v>15</v>
      </c>
      <c r="E8" s="51">
        <v>389813</v>
      </c>
      <c r="F8" s="21">
        <v>0</v>
      </c>
      <c r="G8" s="21">
        <f>E8-F8</f>
        <v>389813</v>
      </c>
      <c r="H8" s="23">
        <f>ROUND(G8*18%,)</f>
        <v>70166</v>
      </c>
      <c r="I8" s="24">
        <f>G8+H8</f>
        <v>459979</v>
      </c>
      <c r="J8" s="24">
        <f>G8*1%</f>
        <v>3898.13</v>
      </c>
      <c r="K8" s="27">
        <f>G8*5%</f>
        <v>19490.650000000001</v>
      </c>
      <c r="L8" s="27">
        <f>G8*10%</f>
        <v>38981.300000000003</v>
      </c>
      <c r="M8" s="27">
        <f>H8</f>
        <v>70166</v>
      </c>
      <c r="N8" s="27">
        <f>ROUND(I8-SUM(J8:M8),)</f>
        <v>327443</v>
      </c>
      <c r="O8" s="17"/>
      <c r="P8" s="52" t="s">
        <v>20</v>
      </c>
      <c r="Q8" s="29">
        <v>300000</v>
      </c>
      <c r="R8" s="29">
        <f>Q8*1%</f>
        <v>3000</v>
      </c>
      <c r="S8" s="31">
        <f>Q8-R8</f>
        <v>297000</v>
      </c>
      <c r="T8" s="23" t="s">
        <v>37</v>
      </c>
      <c r="U8" s="47"/>
    </row>
    <row r="9" spans="1:21" ht="18" x14ac:dyDescent="0.25">
      <c r="A9" s="6">
        <v>59743</v>
      </c>
      <c r="B9" s="53" t="s">
        <v>23</v>
      </c>
      <c r="C9" s="19"/>
      <c r="D9" s="50">
        <v>15</v>
      </c>
      <c r="E9" s="21">
        <f>M8</f>
        <v>70166</v>
      </c>
      <c r="F9" s="21"/>
      <c r="G9" s="22"/>
      <c r="H9" s="23"/>
      <c r="I9" s="24"/>
      <c r="J9" s="25"/>
      <c r="K9" s="26"/>
      <c r="L9" s="26"/>
      <c r="M9" s="27"/>
      <c r="N9" s="27">
        <f>E9</f>
        <v>70166</v>
      </c>
      <c r="O9" s="17"/>
      <c r="P9" s="52" t="s">
        <v>22</v>
      </c>
      <c r="Q9" s="29">
        <v>30443</v>
      </c>
      <c r="R9" s="29">
        <v>0</v>
      </c>
      <c r="S9" s="31">
        <f>Q9-R9</f>
        <v>30443</v>
      </c>
      <c r="T9" s="23" t="s">
        <v>21</v>
      </c>
      <c r="U9" s="47"/>
    </row>
    <row r="10" spans="1:21" ht="33" x14ac:dyDescent="0.25">
      <c r="A10" s="6">
        <v>59743</v>
      </c>
      <c r="B10" s="48" t="s">
        <v>64</v>
      </c>
      <c r="C10" s="49">
        <v>45339</v>
      </c>
      <c r="D10" s="50">
        <v>19</v>
      </c>
      <c r="E10" s="51">
        <v>519750</v>
      </c>
      <c r="F10" s="21">
        <v>0</v>
      </c>
      <c r="G10" s="21">
        <f>E10-F10</f>
        <v>519750</v>
      </c>
      <c r="H10" s="23">
        <f>ROUND(G10*18%,)</f>
        <v>93555</v>
      </c>
      <c r="I10" s="24">
        <f>G10+H10</f>
        <v>613305</v>
      </c>
      <c r="J10" s="24">
        <f>G10*1%</f>
        <v>5197.5</v>
      </c>
      <c r="K10" s="27">
        <f>G10*5%</f>
        <v>25987.5</v>
      </c>
      <c r="L10" s="27">
        <v>0</v>
      </c>
      <c r="M10" s="27">
        <f>H10</f>
        <v>93555</v>
      </c>
      <c r="N10" s="27">
        <f>ROUND(I10-SUM(J10:M10),)</f>
        <v>488565</v>
      </c>
      <c r="O10" s="17"/>
      <c r="P10" s="52" t="s">
        <v>29</v>
      </c>
      <c r="Q10" s="29">
        <v>70166</v>
      </c>
      <c r="R10" s="29">
        <v>0</v>
      </c>
      <c r="S10" s="31">
        <f>Q10-R10</f>
        <v>70166</v>
      </c>
      <c r="T10" s="19" t="s">
        <v>28</v>
      </c>
      <c r="U10" s="47"/>
    </row>
    <row r="11" spans="1:21" ht="18" x14ac:dyDescent="0.25">
      <c r="A11" s="6">
        <v>59743</v>
      </c>
      <c r="B11" s="48" t="s">
        <v>23</v>
      </c>
      <c r="C11" s="49"/>
      <c r="D11" s="50">
        <v>19</v>
      </c>
      <c r="E11" s="21">
        <f>M10</f>
        <v>93555</v>
      </c>
      <c r="F11" s="21"/>
      <c r="G11" s="21"/>
      <c r="H11" s="23"/>
      <c r="I11" s="24"/>
      <c r="J11" s="24"/>
      <c r="K11" s="27"/>
      <c r="L11" s="27"/>
      <c r="M11" s="27"/>
      <c r="N11" s="27">
        <f>E11</f>
        <v>93555</v>
      </c>
      <c r="O11" s="17"/>
      <c r="P11" s="28" t="s">
        <v>31</v>
      </c>
      <c r="Q11" s="29"/>
      <c r="R11" s="29"/>
      <c r="S11" s="31">
        <v>488564</v>
      </c>
      <c r="T11" s="19" t="s">
        <v>38</v>
      </c>
      <c r="U11" s="47"/>
    </row>
    <row r="12" spans="1:21" ht="18" x14ac:dyDescent="0.25">
      <c r="A12" s="6">
        <v>59743</v>
      </c>
      <c r="B12" s="48"/>
      <c r="C12" s="49">
        <v>45672</v>
      </c>
      <c r="D12" s="50">
        <v>5</v>
      </c>
      <c r="E12" s="21">
        <v>1039500</v>
      </c>
      <c r="F12" s="21"/>
      <c r="G12" s="21">
        <f>E12-F12</f>
        <v>1039500</v>
      </c>
      <c r="H12" s="23">
        <f>ROUND(G12*18%,)</f>
        <v>187110</v>
      </c>
      <c r="I12" s="24">
        <f>G12+H12</f>
        <v>1226610</v>
      </c>
      <c r="J12" s="24">
        <f>G12*1%</f>
        <v>10395</v>
      </c>
      <c r="K12" s="27">
        <f>G12*5%</f>
        <v>51975</v>
      </c>
      <c r="L12" s="27">
        <v>0</v>
      </c>
      <c r="M12" s="27">
        <f>H12</f>
        <v>187110</v>
      </c>
      <c r="N12" s="27">
        <f>ROUND(I12-SUM(J12:M12),)</f>
        <v>977130</v>
      </c>
      <c r="O12" s="17"/>
      <c r="P12" s="28" t="s">
        <v>32</v>
      </c>
      <c r="Q12" s="29"/>
      <c r="R12" s="29"/>
      <c r="S12" s="31">
        <v>93555</v>
      </c>
      <c r="T12" s="19" t="s">
        <v>30</v>
      </c>
      <c r="U12" s="47"/>
    </row>
    <row r="13" spans="1:21" ht="18" x14ac:dyDescent="0.25">
      <c r="A13" s="6">
        <v>59743</v>
      </c>
      <c r="B13" s="48"/>
      <c r="C13" s="49"/>
      <c r="D13" s="50"/>
      <c r="E13" s="21"/>
      <c r="F13" s="21"/>
      <c r="G13" s="22"/>
      <c r="H13" s="23"/>
      <c r="I13" s="24"/>
      <c r="J13" s="24"/>
      <c r="K13" s="27"/>
      <c r="L13" s="27"/>
      <c r="M13" s="27"/>
      <c r="N13" s="27"/>
      <c r="O13" s="17"/>
      <c r="P13" s="28"/>
      <c r="Q13" s="29"/>
      <c r="R13" s="29"/>
      <c r="S13" s="31">
        <v>500000</v>
      </c>
      <c r="T13" s="19" t="s">
        <v>36</v>
      </c>
      <c r="U13" s="47"/>
    </row>
    <row r="14" spans="1:21" ht="18" x14ac:dyDescent="0.25">
      <c r="A14" s="6">
        <v>59743</v>
      </c>
      <c r="B14" s="48"/>
      <c r="C14" s="49"/>
      <c r="D14" s="50"/>
      <c r="E14" s="21"/>
      <c r="F14" s="21"/>
      <c r="G14" s="22"/>
      <c r="H14" s="23"/>
      <c r="I14" s="24"/>
      <c r="J14" s="24"/>
      <c r="K14" s="27"/>
      <c r="L14" s="27"/>
      <c r="M14" s="27"/>
      <c r="N14" s="27"/>
      <c r="O14" s="17"/>
      <c r="P14" s="28"/>
      <c r="Q14" s="29"/>
      <c r="R14" s="29"/>
      <c r="S14" s="31">
        <v>400000</v>
      </c>
      <c r="T14" s="19" t="s">
        <v>40</v>
      </c>
      <c r="U14" s="47"/>
    </row>
    <row r="15" spans="1:21" s="7" customFormat="1" ht="18" x14ac:dyDescent="0.25">
      <c r="A15" s="32"/>
      <c r="B15" s="33"/>
      <c r="C15" s="34"/>
      <c r="D15" s="35"/>
      <c r="E15" s="36"/>
      <c r="F15" s="36"/>
      <c r="G15" s="37"/>
      <c r="H15" s="38"/>
      <c r="I15" s="35"/>
      <c r="J15" s="39"/>
      <c r="K15" s="40"/>
      <c r="L15" s="40"/>
      <c r="M15" s="41"/>
      <c r="N15" s="41"/>
      <c r="O15" s="84">
        <f>A16</f>
        <v>59744</v>
      </c>
      <c r="P15" s="43"/>
      <c r="Q15" s="44"/>
      <c r="R15" s="45"/>
      <c r="S15" s="46"/>
      <c r="T15" s="34"/>
      <c r="U15" s="83">
        <f>SUM(N8:N14)-SUM(S8:S14)</f>
        <v>77131</v>
      </c>
    </row>
    <row r="16" spans="1:21" ht="18" x14ac:dyDescent="0.25">
      <c r="A16" s="6">
        <v>59744</v>
      </c>
      <c r="B16" s="48" t="s">
        <v>65</v>
      </c>
      <c r="C16" s="49">
        <v>45239</v>
      </c>
      <c r="D16" s="50">
        <v>14</v>
      </c>
      <c r="E16" s="51">
        <v>371250</v>
      </c>
      <c r="F16" s="21">
        <v>0</v>
      </c>
      <c r="G16" s="21">
        <f>E16-F16</f>
        <v>371250</v>
      </c>
      <c r="H16" s="23">
        <f>ROUND(G16*18%,)</f>
        <v>66825</v>
      </c>
      <c r="I16" s="24">
        <f>G16+H16</f>
        <v>438075</v>
      </c>
      <c r="J16" s="24">
        <f>G16*1%</f>
        <v>3712.5</v>
      </c>
      <c r="K16" s="27">
        <f>G16*5%</f>
        <v>18562.5</v>
      </c>
      <c r="L16" s="27"/>
      <c r="M16" s="27">
        <f>H16</f>
        <v>66825</v>
      </c>
      <c r="N16" s="27">
        <f>ROUND(I16-SUM(J16:M16),)</f>
        <v>348975</v>
      </c>
      <c r="O16" s="17"/>
      <c r="P16" s="52" t="s">
        <v>15</v>
      </c>
      <c r="Q16" s="29">
        <v>348974</v>
      </c>
      <c r="R16" s="29">
        <v>0</v>
      </c>
      <c r="S16" s="31">
        <f>Q16-R16</f>
        <v>348974</v>
      </c>
      <c r="T16" s="23" t="s">
        <v>14</v>
      </c>
      <c r="U16" s="47"/>
    </row>
    <row r="17" spans="1:21" ht="18" x14ac:dyDescent="0.25">
      <c r="A17" s="6">
        <v>59744</v>
      </c>
      <c r="B17" s="53" t="s">
        <v>23</v>
      </c>
      <c r="C17" s="19"/>
      <c r="D17" s="50">
        <v>14</v>
      </c>
      <c r="E17" s="21">
        <f>M16</f>
        <v>66825</v>
      </c>
      <c r="F17" s="21"/>
      <c r="G17" s="22"/>
      <c r="H17" s="23"/>
      <c r="I17" s="24"/>
      <c r="J17" s="25"/>
      <c r="K17" s="26"/>
      <c r="L17" s="26"/>
      <c r="M17" s="27"/>
      <c r="N17" s="27">
        <f>E17</f>
        <v>66825</v>
      </c>
      <c r="O17" s="17"/>
      <c r="P17" s="52"/>
      <c r="Q17" s="29"/>
      <c r="R17" s="29">
        <f>Q17*R6</f>
        <v>0</v>
      </c>
      <c r="S17" s="31">
        <f t="shared" ref="S17" si="0">Q17-R17</f>
        <v>0</v>
      </c>
      <c r="T17" s="55"/>
      <c r="U17" s="47"/>
    </row>
    <row r="18" spans="1:21" ht="18" x14ac:dyDescent="0.25">
      <c r="A18" s="6">
        <v>59744</v>
      </c>
      <c r="B18" s="53"/>
      <c r="C18" s="19"/>
      <c r="D18" s="50"/>
      <c r="E18" s="21"/>
      <c r="F18" s="21"/>
      <c r="G18" s="22"/>
      <c r="H18" s="23"/>
      <c r="I18" s="24"/>
      <c r="J18" s="25"/>
      <c r="K18" s="26"/>
      <c r="L18" s="26"/>
      <c r="M18" s="27"/>
      <c r="N18" s="27"/>
      <c r="O18" s="17"/>
      <c r="P18" s="28"/>
      <c r="Q18" s="29"/>
      <c r="R18" s="29"/>
      <c r="S18" s="31"/>
      <c r="T18" s="56"/>
      <c r="U18" s="47"/>
    </row>
    <row r="19" spans="1:21" ht="18" x14ac:dyDescent="0.25">
      <c r="A19" s="32"/>
      <c r="B19" s="33"/>
      <c r="C19" s="34"/>
      <c r="D19" s="35"/>
      <c r="E19" s="36"/>
      <c r="F19" s="36"/>
      <c r="G19" s="37"/>
      <c r="H19" s="38"/>
      <c r="I19" s="35"/>
      <c r="J19" s="39"/>
      <c r="K19" s="40"/>
      <c r="L19" s="40"/>
      <c r="M19" s="41"/>
      <c r="N19" s="41"/>
      <c r="O19" s="42">
        <f>A20</f>
        <v>59745</v>
      </c>
      <c r="P19" s="43"/>
      <c r="Q19" s="44"/>
      <c r="R19" s="45"/>
      <c r="S19" s="46"/>
      <c r="T19" s="34"/>
      <c r="U19" s="54">
        <f>SUM(N16:N18)-SUM(S16:S18)</f>
        <v>66826</v>
      </c>
    </row>
    <row r="20" spans="1:21" ht="33" x14ac:dyDescent="0.25">
      <c r="A20" s="6">
        <v>59745</v>
      </c>
      <c r="B20" s="48" t="s">
        <v>66</v>
      </c>
      <c r="C20" s="49"/>
      <c r="D20" s="50"/>
      <c r="E20" s="51"/>
      <c r="F20" s="21"/>
      <c r="G20" s="21"/>
      <c r="H20" s="23"/>
      <c r="I20" s="24"/>
      <c r="J20" s="24"/>
      <c r="K20" s="27"/>
      <c r="L20" s="27"/>
      <c r="M20" s="27"/>
      <c r="N20" s="27"/>
      <c r="O20" s="17"/>
      <c r="P20" s="52"/>
      <c r="Q20" s="29"/>
      <c r="R20" s="29"/>
      <c r="S20" s="31"/>
      <c r="T20" s="23"/>
      <c r="U20" s="47"/>
    </row>
    <row r="21" spans="1:21" ht="18" x14ac:dyDescent="0.25">
      <c r="A21" s="6">
        <v>59745</v>
      </c>
      <c r="B21" s="53"/>
      <c r="C21" s="19"/>
      <c r="D21" s="50"/>
      <c r="E21" s="21"/>
      <c r="F21" s="21"/>
      <c r="G21" s="22"/>
      <c r="H21" s="23"/>
      <c r="I21" s="24"/>
      <c r="J21" s="25"/>
      <c r="K21" s="26"/>
      <c r="L21" s="26"/>
      <c r="M21" s="27"/>
      <c r="N21" s="27"/>
      <c r="O21" s="17"/>
      <c r="P21" s="52"/>
      <c r="Q21" s="29"/>
      <c r="R21" s="29"/>
      <c r="S21" s="31"/>
      <c r="T21" s="55"/>
      <c r="U21" s="47"/>
    </row>
    <row r="22" spans="1:21" ht="18" x14ac:dyDescent="0.25">
      <c r="A22" s="6">
        <v>59745</v>
      </c>
      <c r="B22" s="53"/>
      <c r="C22" s="19"/>
      <c r="D22" s="50"/>
      <c r="E22" s="21"/>
      <c r="F22" s="21"/>
      <c r="G22" s="22"/>
      <c r="H22" s="23"/>
      <c r="I22" s="24"/>
      <c r="J22" s="25"/>
      <c r="K22" s="26"/>
      <c r="L22" s="26"/>
      <c r="M22" s="27"/>
      <c r="N22" s="27"/>
      <c r="O22" s="17"/>
      <c r="P22" s="28"/>
      <c r="Q22" s="29"/>
      <c r="R22" s="29"/>
      <c r="S22" s="31"/>
      <c r="T22" s="56"/>
      <c r="U22" s="47"/>
    </row>
    <row r="23" spans="1:21" ht="18" x14ac:dyDescent="0.25">
      <c r="A23" s="32"/>
      <c r="B23" s="33"/>
      <c r="C23" s="34"/>
      <c r="D23" s="35"/>
      <c r="E23" s="36"/>
      <c r="F23" s="36"/>
      <c r="G23" s="37"/>
      <c r="H23" s="38"/>
      <c r="I23" s="35"/>
      <c r="J23" s="39"/>
      <c r="K23" s="40"/>
      <c r="L23" s="40"/>
      <c r="M23" s="41"/>
      <c r="N23" s="41"/>
      <c r="O23" s="42">
        <f>A24</f>
        <v>60473</v>
      </c>
      <c r="P23" s="43"/>
      <c r="Q23" s="44"/>
      <c r="R23" s="45"/>
      <c r="S23" s="46"/>
      <c r="T23" s="82"/>
      <c r="U23" s="47"/>
    </row>
    <row r="24" spans="1:21" ht="33" x14ac:dyDescent="0.25">
      <c r="A24" s="6">
        <v>60473</v>
      </c>
      <c r="B24" s="48" t="s">
        <v>67</v>
      </c>
      <c r="C24" s="49">
        <v>45300</v>
      </c>
      <c r="D24" s="50">
        <v>16</v>
      </c>
      <c r="E24" s="51">
        <v>633750</v>
      </c>
      <c r="F24" s="21">
        <v>0</v>
      </c>
      <c r="G24" s="21">
        <f>E24-F24</f>
        <v>633750</v>
      </c>
      <c r="H24" s="23">
        <f>ROUND(G24*18%,)</f>
        <v>114075</v>
      </c>
      <c r="I24" s="24">
        <f>G24+H24</f>
        <v>747825</v>
      </c>
      <c r="J24" s="24">
        <f>G24*1%</f>
        <v>6337.5</v>
      </c>
      <c r="K24" s="27">
        <f>G24*5%</f>
        <v>31687.5</v>
      </c>
      <c r="L24" s="27">
        <f>G24*10%</f>
        <v>63375</v>
      </c>
      <c r="M24" s="27">
        <f>H24</f>
        <v>114075</v>
      </c>
      <c r="N24" s="27">
        <f>ROUND(I24-SUM(J24:M24),)</f>
        <v>532350</v>
      </c>
      <c r="O24" s="17"/>
      <c r="P24" s="52" t="s">
        <v>25</v>
      </c>
      <c r="Q24" s="29">
        <v>532349</v>
      </c>
      <c r="R24" s="29">
        <v>0</v>
      </c>
      <c r="S24" s="31">
        <f>Q24-R24</f>
        <v>532349</v>
      </c>
      <c r="T24" s="23" t="s">
        <v>24</v>
      </c>
      <c r="U24" s="47"/>
    </row>
    <row r="25" spans="1:21" ht="33" x14ac:dyDescent="0.25">
      <c r="A25" s="6">
        <v>60473</v>
      </c>
      <c r="B25" s="48" t="s">
        <v>67</v>
      </c>
      <c r="C25" s="49">
        <v>45339</v>
      </c>
      <c r="D25" s="50">
        <v>18</v>
      </c>
      <c r="E25" s="51">
        <v>253500</v>
      </c>
      <c r="F25" s="21">
        <v>0</v>
      </c>
      <c r="G25" s="21">
        <f>E25-F25</f>
        <v>253500</v>
      </c>
      <c r="H25" s="23">
        <f>ROUND(G25*18%,)</f>
        <v>45630</v>
      </c>
      <c r="I25" s="24">
        <f>G25+H25</f>
        <v>299130</v>
      </c>
      <c r="J25" s="24">
        <f>G25*1%</f>
        <v>2535</v>
      </c>
      <c r="K25" s="27">
        <f>G25*5%</f>
        <v>12675</v>
      </c>
      <c r="L25" s="27">
        <v>0</v>
      </c>
      <c r="M25" s="27">
        <f>H25</f>
        <v>45630</v>
      </c>
      <c r="N25" s="27">
        <f>ROUND(I25-SUM(J25:M25),)</f>
        <v>238290</v>
      </c>
      <c r="O25" s="17"/>
      <c r="P25" s="52"/>
      <c r="Q25" s="29"/>
      <c r="R25" s="29"/>
      <c r="S25" s="31">
        <v>238290</v>
      </c>
      <c r="T25" s="23" t="s">
        <v>39</v>
      </c>
      <c r="U25" s="47"/>
    </row>
    <row r="26" spans="1:21" ht="18" x14ac:dyDescent="0.25">
      <c r="A26" s="6">
        <v>60473</v>
      </c>
      <c r="B26" s="57" t="s">
        <v>34</v>
      </c>
      <c r="C26" s="58"/>
      <c r="D26" s="58" t="s">
        <v>35</v>
      </c>
      <c r="E26" s="59">
        <f>M24+M25</f>
        <v>159705</v>
      </c>
      <c r="F26" s="60"/>
      <c r="G26" s="59"/>
      <c r="H26" s="61"/>
      <c r="I26" s="19"/>
      <c r="J26" s="19"/>
      <c r="K26" s="62"/>
      <c r="L26" s="62"/>
      <c r="M26" s="62"/>
      <c r="N26" s="62">
        <f>E26</f>
        <v>159705</v>
      </c>
      <c r="O26" s="63"/>
      <c r="P26" s="52"/>
      <c r="Q26" s="60"/>
      <c r="R26" s="60"/>
      <c r="S26" s="64">
        <v>159705</v>
      </c>
      <c r="T26" s="23" t="s">
        <v>33</v>
      </c>
      <c r="U26" s="47"/>
    </row>
    <row r="27" spans="1:21" ht="18.75" thickBot="1" x14ac:dyDescent="0.3">
      <c r="A27" s="6">
        <v>60473</v>
      </c>
      <c r="B27" s="65"/>
      <c r="C27" s="66"/>
      <c r="D27" s="66"/>
      <c r="E27" s="67"/>
      <c r="F27" s="67"/>
      <c r="G27" s="67"/>
      <c r="H27" s="67"/>
      <c r="I27" s="68"/>
      <c r="J27" s="68"/>
      <c r="K27" s="69"/>
      <c r="L27" s="69"/>
      <c r="M27" s="69"/>
      <c r="N27" s="69"/>
      <c r="O27" s="63"/>
      <c r="P27" s="70"/>
      <c r="Q27" s="71"/>
      <c r="R27" s="71"/>
      <c r="S27" s="72"/>
      <c r="T27" s="73"/>
      <c r="U27" s="54">
        <f>SUM(N24:N27)-SUM(S24:S27)</f>
        <v>1</v>
      </c>
    </row>
    <row r="28" spans="1:21" ht="16.5" x14ac:dyDescent="0.25"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3"/>
      <c r="T28" s="23"/>
      <c r="U28" s="47"/>
    </row>
    <row r="29" spans="1:21" ht="16.5" x14ac:dyDescent="0.25"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3"/>
      <c r="T29" s="61"/>
      <c r="U29" s="47"/>
    </row>
    <row r="30" spans="1:21" ht="18" x14ac:dyDescent="0.25">
      <c r="B30" s="29"/>
      <c r="C30" s="29"/>
      <c r="D30" s="29"/>
      <c r="E30" s="29"/>
      <c r="F30" s="29"/>
      <c r="G30" s="29"/>
      <c r="H30" s="29"/>
      <c r="I30" s="29"/>
      <c r="J30" s="29"/>
      <c r="K30" s="74">
        <f>SUM(K8:K27)</f>
        <v>160378.15</v>
      </c>
      <c r="L30" s="74">
        <f t="shared" ref="L30:N30" si="1">SUM(L8:L27)</f>
        <v>102356.3</v>
      </c>
      <c r="M30" s="74">
        <f t="shared" si="1"/>
        <v>577361</v>
      </c>
      <c r="N30" s="74">
        <f t="shared" si="1"/>
        <v>3303004</v>
      </c>
      <c r="O30" s="29"/>
      <c r="P30" s="74" t="s">
        <v>3</v>
      </c>
      <c r="Q30" s="29"/>
      <c r="R30" s="29"/>
      <c r="S30" s="75">
        <f>SUM(S6:S27)</f>
        <v>3159046</v>
      </c>
      <c r="T30" s="61"/>
      <c r="U30" s="76">
        <f>SUM(U6:U27)</f>
        <v>143958</v>
      </c>
    </row>
    <row r="31" spans="1:21" ht="16.5" x14ac:dyDescent="0.25"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3"/>
      <c r="T31" s="61"/>
      <c r="U31" s="47"/>
    </row>
    <row r="32" spans="1:21" ht="18" x14ac:dyDescent="0.25"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74" t="s">
        <v>4</v>
      </c>
      <c r="Q32" s="29"/>
      <c r="R32" s="29"/>
      <c r="S32" s="75">
        <f>N30-S30</f>
        <v>143958</v>
      </c>
      <c r="T32" s="61"/>
      <c r="U32" s="47"/>
    </row>
    <row r="33" spans="2:21" ht="16.5" x14ac:dyDescent="0.25"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3"/>
      <c r="T33" s="61"/>
      <c r="U33" s="47"/>
    </row>
    <row r="35" spans="2:21" ht="15.75" thickBot="1" x14ac:dyDescent="0.3"/>
    <row r="36" spans="2:21" ht="15.75" thickBot="1" x14ac:dyDescent="0.3">
      <c r="H36" s="6"/>
      <c r="I36" s="6"/>
      <c r="K36" s="97" t="s">
        <v>19</v>
      </c>
      <c r="L36" s="98"/>
      <c r="M36" s="99"/>
    </row>
    <row r="37" spans="2:21" ht="15.75" thickBot="1" x14ac:dyDescent="0.3">
      <c r="H37" s="6"/>
      <c r="I37" s="6"/>
      <c r="K37" s="97" t="s">
        <v>41</v>
      </c>
      <c r="L37" s="98"/>
      <c r="M37" s="99"/>
    </row>
    <row r="38" spans="2:21" x14ac:dyDescent="0.25">
      <c r="H38" s="6"/>
      <c r="I38" s="6"/>
      <c r="K38" s="100" t="s">
        <v>16</v>
      </c>
      <c r="L38" s="101"/>
      <c r="M38" s="77">
        <f>K30+L30</f>
        <v>262734.45</v>
      </c>
    </row>
    <row r="39" spans="2:21" x14ac:dyDescent="0.25">
      <c r="H39" s="6"/>
      <c r="I39" s="6"/>
      <c r="K39" s="78" t="s">
        <v>17</v>
      </c>
      <c r="L39" s="78"/>
      <c r="M39" s="79">
        <f>S32</f>
        <v>143958</v>
      </c>
    </row>
    <row r="40" spans="2:21" ht="15.75" thickBot="1" x14ac:dyDescent="0.3">
      <c r="K40" s="95" t="s">
        <v>18</v>
      </c>
      <c r="L40" s="96"/>
      <c r="M40" s="80">
        <v>0</v>
      </c>
    </row>
    <row r="41" spans="2:21" ht="15.75" thickBot="1" x14ac:dyDescent="0.3">
      <c r="K41" s="95" t="s">
        <v>27</v>
      </c>
      <c r="L41" s="96"/>
      <c r="M41" s="80">
        <f>M30-N9-N17-N11-N26</f>
        <v>187110</v>
      </c>
    </row>
    <row r="51" spans="6:9" x14ac:dyDescent="0.25">
      <c r="F51" s="81" t="s">
        <v>5</v>
      </c>
      <c r="G51" s="81" t="s">
        <v>6</v>
      </c>
      <c r="H51" s="4" t="s">
        <v>7</v>
      </c>
      <c r="I51" s="4" t="s">
        <v>8</v>
      </c>
    </row>
    <row r="52" spans="6:9" x14ac:dyDescent="0.25">
      <c r="F52" s="81" t="s">
        <v>9</v>
      </c>
      <c r="G52" s="81">
        <v>20.2</v>
      </c>
      <c r="H52" s="4">
        <v>50</v>
      </c>
      <c r="I52" s="4">
        <f>G52*H52</f>
        <v>1010</v>
      </c>
    </row>
    <row r="53" spans="6:9" x14ac:dyDescent="0.25">
      <c r="F53" s="81" t="s">
        <v>10</v>
      </c>
      <c r="G53" s="81">
        <v>35.5</v>
      </c>
      <c r="H53" s="4">
        <v>250</v>
      </c>
      <c r="I53" s="4">
        <f>G53*H53</f>
        <v>8875</v>
      </c>
    </row>
    <row r="54" spans="6:9" x14ac:dyDescent="0.25">
      <c r="F54" s="81"/>
      <c r="G54" s="81"/>
      <c r="H54" s="5" t="s">
        <v>11</v>
      </c>
      <c r="I54" s="5">
        <f>SUM(I52:I53)</f>
        <v>9885</v>
      </c>
    </row>
  </sheetData>
  <mergeCells count="6">
    <mergeCell ref="U5:U6"/>
    <mergeCell ref="K41:L41"/>
    <mergeCell ref="K36:M36"/>
    <mergeCell ref="K37:M37"/>
    <mergeCell ref="K38:L38"/>
    <mergeCell ref="K40:L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2024-03-06T12:42:39Z</cp:lastPrinted>
  <dcterms:created xsi:type="dcterms:W3CDTF">2022-06-10T14:11:52Z</dcterms:created>
  <dcterms:modified xsi:type="dcterms:W3CDTF">2025-05-28T11:49:43Z</dcterms:modified>
</cp:coreProperties>
</file>