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Shahin\"/>
    </mc:Choice>
  </mc:AlternateContent>
  <xr:revisionPtr revIDLastSave="0" documentId="13_ncr:1_{2078A164-A872-48CA-B938-8338400507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G15" i="1"/>
  <c r="K15" i="1" s="1"/>
  <c r="Q14" i="1"/>
  <c r="L15" i="1" l="1"/>
  <c r="M15" i="1"/>
  <c r="J15" i="1"/>
  <c r="H15" i="1"/>
  <c r="I15" i="1" s="1"/>
  <c r="L28" i="1"/>
  <c r="N15" i="1" l="1"/>
  <c r="P16" i="1" s="1"/>
  <c r="P15" i="1"/>
  <c r="W15" i="1" s="1"/>
  <c r="L36" i="1"/>
  <c r="T12" i="1" l="1"/>
  <c r="U12" i="1" s="1"/>
  <c r="U19" i="1" s="1"/>
  <c r="T10" i="1"/>
  <c r="T11" i="1"/>
  <c r="T8" i="1"/>
  <c r="Q7" i="1" l="1"/>
  <c r="G8" i="1" l="1"/>
  <c r="M8" i="1" l="1"/>
  <c r="M19" i="1" s="1"/>
  <c r="L8" i="1"/>
  <c r="L19" i="1" s="1"/>
  <c r="H8" i="1"/>
  <c r="I8" i="1" s="1"/>
  <c r="N8" i="1" l="1"/>
  <c r="T9" i="1"/>
  <c r="E9" i="1" l="1"/>
  <c r="P9" i="1" s="1"/>
  <c r="N19" i="1"/>
  <c r="L37" i="1"/>
  <c r="J8" i="1"/>
  <c r="K8" i="1"/>
  <c r="K19" i="1" s="1"/>
  <c r="L26" i="1" s="1"/>
  <c r="P8" i="1" l="1"/>
  <c r="P19" i="1" l="1"/>
  <c r="W8" i="1"/>
  <c r="W19" i="1" s="1"/>
  <c r="U21" i="1"/>
  <c r="L27" i="1" s="1"/>
</calcChain>
</file>

<file path=xl/sharedStrings.xml><?xml version="1.0" encoding="utf-8"?>
<sst xmlns="http://schemas.openxmlformats.org/spreadsheetml/2006/main" count="130" uniqueCount="55">
  <si>
    <t>Amount</t>
  </si>
  <si>
    <t>PAYMENT NOTE No.</t>
  </si>
  <si>
    <t>UTR</t>
  </si>
  <si>
    <t>Total Paid Amount Rs. -</t>
  </si>
  <si>
    <t>Balance Payable Amount Rs. -</t>
  </si>
  <si>
    <t>Hold the Amount because the Qty. is more then the DPR</t>
  </si>
  <si>
    <t>RIUP22/2623</t>
  </si>
  <si>
    <t>Advance / Surplus</t>
  </si>
  <si>
    <t>Total Amount after Deduction</t>
  </si>
  <si>
    <t>Tax Invoice No.</t>
  </si>
  <si>
    <t>T.I</t>
  </si>
  <si>
    <t xml:space="preserve"> </t>
  </si>
  <si>
    <t>Advance Village Wise</t>
  </si>
  <si>
    <t>Total Hold ( SD+OC+HT )</t>
  </si>
  <si>
    <t>OHT work</t>
  </si>
  <si>
    <t>RIUP22/164</t>
  </si>
  <si>
    <t>RIUP22/252</t>
  </si>
  <si>
    <t>Total Paid</t>
  </si>
  <si>
    <t>Balance Payable</t>
  </si>
  <si>
    <t>DPR excess Hold</t>
  </si>
  <si>
    <t xml:space="preserve">A J Contractor </t>
  </si>
  <si>
    <t>01-10-2024 IFT/IFT24275137126/RIUP24/2013/A J CONTRACTOR 99000.00</t>
  </si>
  <si>
    <t>30-10-2024 IFT/IFT24304255891/RIUP24/2373/A J CONTRACTOR 99000.00</t>
  </si>
  <si>
    <t>GST remainng</t>
  </si>
  <si>
    <t>23-12-2024 IFT/IFT24358031288/RIUP24/2663/A J CONTRACTOR 50150.00</t>
  </si>
  <si>
    <t>23-12-2024 IFT/IFT24358031291/RIUP24/2791/A J CONTRACTOR 49500.00</t>
  </si>
  <si>
    <t>GST</t>
  </si>
  <si>
    <t>14-02-2025 IFT/IFT25045032850/RIUP24/3176/A J CONTRACTOR 49500.00</t>
  </si>
  <si>
    <t>09-04-2025 IFT/IFT25099033922/RIUP25/0060/A J CONTRACTOR 75000.00</t>
  </si>
  <si>
    <t>Updated On 16-04-2025</t>
  </si>
  <si>
    <t>Subcontractor:</t>
  </si>
  <si>
    <t>State:</t>
  </si>
  <si>
    <t>District:</t>
  </si>
  <si>
    <t>Block:</t>
  </si>
  <si>
    <t>Uttar Pradesh</t>
  </si>
  <si>
    <t>Shamli</t>
  </si>
  <si>
    <t>BHAMERI SAHPUR VILLAGE PIPE LINE ROAD RESTORATION WORK At- BHAMERI SAHPUR VILLAGE</t>
  </si>
  <si>
    <t>Rangana Village  - Unn - Pipeline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</si>
  <si>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</si>
  <si>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</si>
  <si>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</si>
  <si>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</si>
  <si>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</si>
  <si>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</si>
  <si>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</si>
  <si>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</si>
  <si>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</si>
  <si>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</si>
  <si>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</si>
  <si>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</si>
  <si>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</si>
  <si>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</si>
  <si>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</si>
  <si>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Payment_Amount</t>
  </si>
  <si>
    <t>TDS_Payment_Amount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</si>
</sst>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43" fontId="0" fillId="0" borderId="0" xfId="0" applyNumberFormat="1"/>
    <xf numFmtId="0" fontId="0" fillId="0" borderId="0" xfId="0" applyAlignment="1">
      <alignment horizontal="center" vertical="center"/>
    </xf>
    <xf numFmtId="43" fontId="0" fillId="2" borderId="0" xfId="1" applyNumberFormat="1" applyFont="1" applyFill="1" applyBorder="1" applyAlignment="1">
      <alignment horizontal="center" vertical="center"/>
    </xf>
    <xf numFmtId="43" fontId="3" fillId="3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0" fontId="5" fillId="2" borderId="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3" xfId="0" quotePrefix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3" xfId="0" applyFill="1" applyBorder="1" applyAlignment="1">
      <alignment vertical="center"/>
    </xf>
    <xf numFmtId="43" fontId="0" fillId="2" borderId="3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3" borderId="0" xfId="0" applyFill="1" applyAlignment="1">
      <alignment vertical="center"/>
    </xf>
    <xf numFmtId="9" fontId="3" fillId="3" borderId="2" xfId="1" applyNumberFormat="1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 wrapText="1"/>
    </xf>
    <xf numFmtId="43" fontId="3" fillId="2" borderId="7" xfId="1" applyNumberFormat="1" applyFon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0" fillId="2" borderId="9" xfId="0" applyNumberFormat="1" applyFill="1" applyBorder="1" applyAlignment="1">
      <alignment vertical="center"/>
    </xf>
    <xf numFmtId="165" fontId="6" fillId="2" borderId="6" xfId="0" applyNumberFormat="1" applyFont="1" applyFill="1" applyBorder="1" applyAlignment="1">
      <alignment vertical="center"/>
    </xf>
    <xf numFmtId="165" fontId="10" fillId="2" borderId="6" xfId="0" applyNumberFormat="1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43" fontId="5" fillId="2" borderId="5" xfId="1" applyNumberFormat="1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164" fontId="6" fillId="2" borderId="4" xfId="1" applyFont="1" applyFill="1" applyBorder="1" applyAlignment="1">
      <alignment vertical="center"/>
    </xf>
    <xf numFmtId="165" fontId="10" fillId="2" borderId="6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vertical="center"/>
    </xf>
    <xf numFmtId="43" fontId="0" fillId="0" borderId="7" xfId="0" applyNumberFormat="1" applyBorder="1" applyAlignment="1">
      <alignment vertical="center"/>
    </xf>
    <xf numFmtId="43" fontId="0" fillId="2" borderId="3" xfId="0" applyNumberForma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3" fontId="0" fillId="2" borderId="2" xfId="1" applyNumberFormat="1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43" fontId="3" fillId="2" borderId="2" xfId="1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6" fillId="0" borderId="0" xfId="0" applyFont="1"/>
    <xf numFmtId="0" fontId="6" fillId="2" borderId="5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43" fontId="12" fillId="2" borderId="5" xfId="1" applyNumberFormat="1" applyFont="1" applyFill="1" applyBorder="1" applyAlignment="1">
      <alignment horizontal="center" vertical="center"/>
    </xf>
    <xf numFmtId="43" fontId="6" fillId="2" borderId="5" xfId="1" applyNumberFormat="1" applyFont="1" applyFill="1" applyBorder="1" applyAlignment="1">
      <alignment horizontal="center" vertical="center"/>
    </xf>
    <xf numFmtId="43" fontId="10" fillId="2" borderId="6" xfId="1" applyNumberFormat="1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43" fontId="11" fillId="2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5"/>
  <sheetViews>
    <sheetView tabSelected="1" zoomScaleNormal="100" workbookViewId="0">
      <selection activeCell="B3" sqref="B3"/>
    </sheetView>
  </sheetViews>
  <sheetFormatPr defaultColWidth="9" defaultRowHeight="24.95" customHeight="1" x14ac:dyDescent="0.25"/>
  <cols>
    <col min="1" max="1" width="9" style="3"/>
    <col min="2" max="2" width="44.140625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6" width="14.85546875" style="3" customWidth="1"/>
    <col min="7" max="7" width="13.28515625" style="3" customWidth="1"/>
    <col min="8" max="8" width="14.7109375" style="14" customWidth="1"/>
    <col min="9" max="9" width="12.85546875" style="14" bestFit="1" customWidth="1"/>
    <col min="10" max="10" width="13.85546875" style="3" customWidth="1"/>
    <col min="11" max="11" width="14.7109375" style="3" bestFit="1" customWidth="1"/>
    <col min="12" max="12" width="15" style="3" bestFit="1" customWidth="1"/>
    <col min="13" max="13" width="13.140625" style="3" bestFit="1" customWidth="1"/>
    <col min="14" max="14" width="13.7109375" style="3" bestFit="1" customWidth="1"/>
    <col min="15" max="15" width="17" style="3" customWidth="1"/>
    <col min="16" max="16" width="14.42578125" style="3" customWidth="1"/>
    <col min="17" max="17" width="10.7109375" style="3" customWidth="1"/>
    <col min="18" max="18" width="8" style="3" customWidth="1"/>
    <col min="19" max="19" width="11.5703125" style="3" customWidth="1"/>
    <col min="20" max="20" width="14.7109375" style="3" customWidth="1"/>
    <col min="21" max="21" width="16.140625" style="3" customWidth="1"/>
    <col min="22" max="22" width="88" style="3" customWidth="1"/>
    <col min="23" max="23" width="14.42578125" style="3" customWidth="1"/>
    <col min="24" max="16384" width="9" style="3"/>
  </cols>
  <sheetData>
    <row r="1" spans="1:23" ht="24.95" customHeight="1" x14ac:dyDescent="0.25">
      <c r="A1" s="61" t="s">
        <v>30</v>
      </c>
      <c r="B1" s="2" t="s">
        <v>20</v>
      </c>
      <c r="E1" s="4"/>
      <c r="F1" s="4"/>
      <c r="G1" s="4"/>
      <c r="H1" s="5"/>
      <c r="I1" s="5"/>
    </row>
    <row r="2" spans="1:23" ht="24.95" customHeight="1" x14ac:dyDescent="0.25">
      <c r="A2" s="61" t="s">
        <v>31</v>
      </c>
      <c r="B2" t="s">
        <v>34</v>
      </c>
      <c r="C2" s="6"/>
      <c r="D2" s="6" t="s">
        <v>20</v>
      </c>
      <c r="G2" s="7"/>
      <c r="I2" s="7" t="s">
        <v>14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3" ht="24.95" customHeight="1" thickBot="1" x14ac:dyDescent="0.3">
      <c r="A3" s="61" t="s">
        <v>32</v>
      </c>
      <c r="B3" t="s">
        <v>35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23" ht="24.95" customHeight="1" thickBot="1" x14ac:dyDescent="0.3">
      <c r="A4" s="61" t="s">
        <v>33</v>
      </c>
      <c r="B4" t="s">
        <v>35</v>
      </c>
      <c r="C4" s="9"/>
      <c r="D4" s="9"/>
      <c r="E4" s="9"/>
      <c r="F4" s="8"/>
      <c r="G4" s="8"/>
      <c r="H4" s="10"/>
      <c r="I4" s="10"/>
      <c r="J4" s="8"/>
      <c r="K4" s="8"/>
      <c r="L4" s="8"/>
      <c r="M4" s="8"/>
      <c r="Q4" s="53">
        <v>45495</v>
      </c>
      <c r="R4" s="8"/>
      <c r="S4" s="11"/>
      <c r="T4" s="11"/>
      <c r="U4" s="11"/>
      <c r="V4" s="11"/>
    </row>
    <row r="5" spans="1:23" ht="34.5" customHeight="1" x14ac:dyDescent="0.25">
      <c r="A5" s="62" t="s">
        <v>38</v>
      </c>
      <c r="B5" s="63" t="s">
        <v>39</v>
      </c>
      <c r="C5" s="64" t="s">
        <v>40</v>
      </c>
      <c r="D5" s="65" t="s">
        <v>41</v>
      </c>
      <c r="E5" s="63" t="s">
        <v>42</v>
      </c>
      <c r="F5" s="63" t="s">
        <v>43</v>
      </c>
      <c r="G5" s="65" t="s">
        <v>44</v>
      </c>
      <c r="H5" s="66" t="s">
        <v>45</v>
      </c>
      <c r="I5" s="67" t="s">
        <v>0</v>
      </c>
      <c r="J5" s="63" t="s">
        <v>46</v>
      </c>
      <c r="K5" s="63" t="s">
        <v>47</v>
      </c>
      <c r="L5" s="63" t="s">
        <v>48</v>
      </c>
      <c r="M5" s="63" t="s">
        <v>49</v>
      </c>
      <c r="N5" s="23" t="s">
        <v>50</v>
      </c>
      <c r="O5" s="23" t="s">
        <v>5</v>
      </c>
      <c r="P5" s="23" t="s">
        <v>51</v>
      </c>
      <c r="Q5" s="23"/>
      <c r="R5" s="23" t="s">
        <v>1</v>
      </c>
      <c r="S5" s="63" t="s">
        <v>53</v>
      </c>
      <c r="T5" s="63" t="s">
        <v>54</v>
      </c>
      <c r="U5" s="63" t="s">
        <v>52</v>
      </c>
      <c r="V5" s="63" t="s">
        <v>2</v>
      </c>
      <c r="W5" s="23" t="s">
        <v>12</v>
      </c>
    </row>
    <row r="6" spans="1:23" ht="24.95" customHeight="1" thickBot="1" x14ac:dyDescent="0.3">
      <c r="A6" s="32"/>
      <c r="B6" s="13"/>
      <c r="C6" s="13"/>
      <c r="D6" s="13"/>
      <c r="E6" s="13"/>
      <c r="F6" s="13"/>
      <c r="G6" s="13"/>
      <c r="H6" s="44">
        <v>0.18</v>
      </c>
      <c r="I6" s="13"/>
      <c r="J6" s="44">
        <v>0.01</v>
      </c>
      <c r="K6" s="44">
        <v>0.05</v>
      </c>
      <c r="L6" s="44">
        <v>0.1</v>
      </c>
      <c r="M6" s="44">
        <v>0.1</v>
      </c>
      <c r="N6" s="44">
        <v>0.18</v>
      </c>
      <c r="O6" s="44"/>
      <c r="P6" s="13"/>
      <c r="Q6" s="45"/>
      <c r="R6" s="13"/>
      <c r="S6" s="13"/>
      <c r="T6" s="44">
        <v>0.01</v>
      </c>
      <c r="U6" s="13"/>
      <c r="V6" s="13"/>
      <c r="W6" s="32"/>
    </row>
    <row r="7" spans="1:23" s="33" customFormat="1" ht="24.95" customHeight="1" x14ac:dyDescent="0.25">
      <c r="A7" s="43"/>
      <c r="B7" s="21"/>
      <c r="C7" s="21"/>
      <c r="D7" s="21"/>
      <c r="E7" s="21"/>
      <c r="F7" s="21"/>
      <c r="G7" s="21"/>
      <c r="H7" s="34"/>
      <c r="I7" s="21"/>
      <c r="J7" s="34"/>
      <c r="K7" s="34"/>
      <c r="L7" s="34"/>
      <c r="M7" s="34"/>
      <c r="N7" s="34"/>
      <c r="O7" s="34"/>
      <c r="P7" s="21"/>
      <c r="Q7" s="35">
        <f>A8</f>
        <v>66071</v>
      </c>
      <c r="R7" s="21"/>
      <c r="S7" s="21"/>
      <c r="T7" s="34"/>
      <c r="U7" s="21"/>
      <c r="V7" s="21"/>
      <c r="W7" s="43"/>
    </row>
    <row r="8" spans="1:23" ht="47.25" customHeight="1" x14ac:dyDescent="0.25">
      <c r="A8" s="29">
        <v>66071</v>
      </c>
      <c r="B8" s="24" t="s">
        <v>36</v>
      </c>
      <c r="C8" s="1">
        <v>45590</v>
      </c>
      <c r="D8" s="25">
        <v>11</v>
      </c>
      <c r="E8" s="12">
        <v>545163</v>
      </c>
      <c r="F8" s="12">
        <v>209825</v>
      </c>
      <c r="G8" s="12">
        <f>E8-F8</f>
        <v>335338</v>
      </c>
      <c r="H8" s="12">
        <f>ROUND(G8*H6,0)</f>
        <v>60361</v>
      </c>
      <c r="I8" s="12">
        <f>ROUND(G8+H8,)</f>
        <v>395699</v>
      </c>
      <c r="J8" s="12">
        <f>G8*$J$6</f>
        <v>3353.38</v>
      </c>
      <c r="K8" s="12">
        <f>G8*$K$6</f>
        <v>16766.900000000001</v>
      </c>
      <c r="L8" s="12">
        <f>G8*L6</f>
        <v>33533.800000000003</v>
      </c>
      <c r="M8" s="12">
        <f>G8*M6</f>
        <v>33533.800000000003</v>
      </c>
      <c r="N8" s="12">
        <f>H8</f>
        <v>60361</v>
      </c>
      <c r="O8" s="12"/>
      <c r="P8" s="12">
        <f>ROUND(I8-SUM(J8:O8),0)</f>
        <v>248150</v>
      </c>
      <c r="Q8" s="26"/>
      <c r="R8" s="12" t="s">
        <v>15</v>
      </c>
      <c r="S8" s="12">
        <v>150000</v>
      </c>
      <c r="T8" s="12">
        <f>S8*$T$6</f>
        <v>1500</v>
      </c>
      <c r="U8" s="12">
        <v>99000</v>
      </c>
      <c r="V8" s="28" t="s">
        <v>21</v>
      </c>
      <c r="W8" s="55">
        <f>SUM(P8:P13)-SUM(U8:U13)</f>
        <v>10861</v>
      </c>
    </row>
    <row r="9" spans="1:23" ht="24.95" customHeight="1" x14ac:dyDescent="0.25">
      <c r="A9" s="29">
        <v>66071</v>
      </c>
      <c r="B9" s="24" t="s">
        <v>26</v>
      </c>
      <c r="C9" s="1"/>
      <c r="D9" s="25">
        <v>11</v>
      </c>
      <c r="E9" s="12">
        <f>N8</f>
        <v>60361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>
        <f>E9</f>
        <v>60361</v>
      </c>
      <c r="Q9" s="26"/>
      <c r="R9" s="12" t="s">
        <v>16</v>
      </c>
      <c r="S9" s="12">
        <v>150000</v>
      </c>
      <c r="T9" s="12">
        <f t="shared" ref="T9:T11" si="0">S9*$T$6</f>
        <v>1500</v>
      </c>
      <c r="U9" s="12">
        <v>99000</v>
      </c>
      <c r="V9" s="28" t="s">
        <v>22</v>
      </c>
      <c r="W9" s="29"/>
    </row>
    <row r="10" spans="1:23" ht="24.95" customHeight="1" x14ac:dyDescent="0.25">
      <c r="A10" s="29">
        <v>66071</v>
      </c>
      <c r="B10" s="24"/>
      <c r="C10" s="1"/>
      <c r="D10" s="25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26"/>
      <c r="R10" s="12" t="s">
        <v>6</v>
      </c>
      <c r="S10" s="12">
        <v>150000</v>
      </c>
      <c r="T10" s="12">
        <f t="shared" si="0"/>
        <v>1500</v>
      </c>
      <c r="U10" s="12">
        <v>50150</v>
      </c>
      <c r="V10" s="28" t="s">
        <v>24</v>
      </c>
      <c r="W10" s="29"/>
    </row>
    <row r="11" spans="1:23" ht="24.95" customHeight="1" x14ac:dyDescent="0.25">
      <c r="A11" s="29">
        <v>66071</v>
      </c>
      <c r="B11" s="24"/>
      <c r="C11" s="1"/>
      <c r="D11" s="27"/>
      <c r="E11" s="12"/>
      <c r="F11" s="29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26"/>
      <c r="R11" s="12"/>
      <c r="S11" s="12"/>
      <c r="T11" s="12">
        <f t="shared" si="0"/>
        <v>0</v>
      </c>
      <c r="U11" s="12">
        <v>49500</v>
      </c>
      <c r="V11" s="28" t="s">
        <v>25</v>
      </c>
      <c r="W11" s="29"/>
    </row>
    <row r="12" spans="1:23" ht="24.95" customHeight="1" x14ac:dyDescent="0.25">
      <c r="A12" s="29">
        <v>66071</v>
      </c>
      <c r="B12" s="29"/>
      <c r="C12" s="29"/>
      <c r="D12" s="29"/>
      <c r="E12" s="29"/>
      <c r="F12" s="29"/>
      <c r="G12" s="29"/>
      <c r="H12" s="30"/>
      <c r="I12" s="30"/>
      <c r="J12" s="29"/>
      <c r="K12" s="29"/>
      <c r="L12" s="29"/>
      <c r="M12" s="29"/>
      <c r="N12" s="29"/>
      <c r="O12" s="29"/>
      <c r="P12" s="29"/>
      <c r="Q12" s="26"/>
      <c r="R12" s="12"/>
      <c r="S12" s="12"/>
      <c r="T12" s="12">
        <f t="shared" ref="T12" si="1">S12*$T$6</f>
        <v>0</v>
      </c>
      <c r="U12" s="12">
        <f t="shared" ref="U12" si="2">S12-T12</f>
        <v>0</v>
      </c>
      <c r="V12" s="28"/>
      <c r="W12" s="29"/>
    </row>
    <row r="13" spans="1:23" ht="24.95" customHeight="1" x14ac:dyDescent="0.25">
      <c r="A13" s="29">
        <v>66071</v>
      </c>
      <c r="B13" s="56"/>
      <c r="C13" s="56"/>
      <c r="D13" s="56"/>
      <c r="E13" s="56"/>
      <c r="F13" s="56"/>
      <c r="G13" s="56"/>
      <c r="H13" s="57"/>
      <c r="I13" s="57"/>
      <c r="J13" s="56"/>
      <c r="K13" s="56"/>
      <c r="L13" s="56"/>
      <c r="M13" s="56"/>
      <c r="N13" s="56"/>
      <c r="O13" s="56"/>
      <c r="P13" s="56"/>
      <c r="Q13" s="58"/>
      <c r="R13" s="59"/>
      <c r="S13" s="59"/>
      <c r="T13" s="59"/>
      <c r="U13" s="59"/>
      <c r="V13" s="60"/>
      <c r="W13" s="56"/>
    </row>
    <row r="14" spans="1:23" s="33" customFormat="1" ht="24.95" customHeight="1" x14ac:dyDescent="0.25">
      <c r="A14" s="43"/>
      <c r="B14" s="21"/>
      <c r="C14" s="21"/>
      <c r="D14" s="21"/>
      <c r="E14" s="21"/>
      <c r="F14" s="21"/>
      <c r="G14" s="21"/>
      <c r="H14" s="34"/>
      <c r="I14" s="21"/>
      <c r="J14" s="34"/>
      <c r="K14" s="34"/>
      <c r="L14" s="34"/>
      <c r="M14" s="34"/>
      <c r="N14" s="34"/>
      <c r="O14" s="34"/>
      <c r="P14" s="21"/>
      <c r="Q14" s="35">
        <f>A15</f>
        <v>66749</v>
      </c>
      <c r="R14" s="21"/>
      <c r="S14" s="21"/>
      <c r="T14" s="34"/>
      <c r="U14" s="21"/>
      <c r="V14" s="21"/>
      <c r="W14" s="43"/>
    </row>
    <row r="15" spans="1:23" ht="24.95" customHeight="1" x14ac:dyDescent="0.25">
      <c r="A15" s="56">
        <v>66749</v>
      </c>
      <c r="B15" s="56" t="s">
        <v>37</v>
      </c>
      <c r="C15" s="1">
        <v>45727</v>
      </c>
      <c r="D15" s="25">
        <v>18</v>
      </c>
      <c r="E15" s="12">
        <v>266204</v>
      </c>
      <c r="F15" s="12">
        <v>0</v>
      </c>
      <c r="G15" s="12">
        <f>E15-F15</f>
        <v>266204</v>
      </c>
      <c r="H15" s="12">
        <f>ROUND(G15*H6,0)</f>
        <v>47917</v>
      </c>
      <c r="I15" s="12">
        <f>ROUND(G15+H15,)</f>
        <v>314121</v>
      </c>
      <c r="J15" s="12">
        <f>G15*$J$6</f>
        <v>2662.04</v>
      </c>
      <c r="K15" s="12">
        <f>G15*$K$6</f>
        <v>13310.2</v>
      </c>
      <c r="L15" s="12">
        <f>G15*L6</f>
        <v>26620.400000000001</v>
      </c>
      <c r="M15" s="12">
        <f>G15*M6</f>
        <v>26620.400000000001</v>
      </c>
      <c r="N15" s="12">
        <f>H15</f>
        <v>47917</v>
      </c>
      <c r="O15" s="12">
        <v>7143</v>
      </c>
      <c r="P15" s="12">
        <f>ROUND(I15-SUM(J15:O15),0)</f>
        <v>189848</v>
      </c>
      <c r="Q15" s="58"/>
      <c r="R15" s="59"/>
      <c r="S15" s="59"/>
      <c r="T15" s="59"/>
      <c r="U15" s="59">
        <v>49500</v>
      </c>
      <c r="V15" s="60" t="s">
        <v>27</v>
      </c>
      <c r="W15" s="55">
        <f>SUM(P15:P18)-SUM(U15:U18)</f>
        <v>65348</v>
      </c>
    </row>
    <row r="16" spans="1:23" ht="24.95" customHeight="1" x14ac:dyDescent="0.25">
      <c r="A16" s="56">
        <v>66749</v>
      </c>
      <c r="B16" s="24" t="s">
        <v>26</v>
      </c>
      <c r="C16" s="1"/>
      <c r="D16" s="25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>
        <f>E16</f>
        <v>0</v>
      </c>
      <c r="Q16" s="58"/>
      <c r="R16" s="59"/>
      <c r="S16" s="59"/>
      <c r="T16" s="59"/>
      <c r="U16" s="59">
        <v>75000</v>
      </c>
      <c r="V16" s="28" t="s">
        <v>28</v>
      </c>
      <c r="W16" s="56"/>
    </row>
    <row r="17" spans="1:23" ht="24.95" customHeight="1" x14ac:dyDescent="0.25">
      <c r="A17" s="56">
        <v>66749</v>
      </c>
      <c r="B17" s="56"/>
      <c r="C17" s="56"/>
      <c r="D17" s="56"/>
      <c r="E17" s="56"/>
      <c r="F17" s="56"/>
      <c r="G17" s="56"/>
      <c r="H17" s="57"/>
      <c r="I17" s="57"/>
      <c r="J17" s="56"/>
      <c r="K17" s="56"/>
      <c r="L17" s="56"/>
      <c r="M17" s="56"/>
      <c r="N17" s="56"/>
      <c r="O17" s="56"/>
      <c r="P17" s="56"/>
      <c r="Q17" s="58"/>
      <c r="R17" s="59"/>
      <c r="S17" s="59"/>
      <c r="T17" s="59"/>
      <c r="U17" s="59"/>
      <c r="V17" s="60"/>
      <c r="W17" s="56"/>
    </row>
    <row r="18" spans="1:23" ht="24.95" customHeight="1" thickBot="1" x14ac:dyDescent="0.3">
      <c r="A18" s="56">
        <v>66749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46"/>
      <c r="P18" s="36"/>
      <c r="Q18" s="36"/>
      <c r="R18" s="36"/>
      <c r="S18" s="36"/>
      <c r="T18" s="36"/>
      <c r="U18" s="36"/>
      <c r="V18" s="36"/>
      <c r="W18" s="54"/>
    </row>
    <row r="19" spans="1:23" ht="24.95" customHeight="1" x14ac:dyDescent="0.25">
      <c r="A19" s="42"/>
      <c r="B19" s="47" t="s">
        <v>11</v>
      </c>
      <c r="C19" s="47" t="s">
        <v>11</v>
      </c>
      <c r="D19" s="47"/>
      <c r="E19" s="48"/>
      <c r="F19" s="48"/>
      <c r="G19" s="48"/>
      <c r="H19" s="22"/>
      <c r="I19" s="22"/>
      <c r="J19" s="49"/>
      <c r="K19" s="49">
        <f t="shared" ref="K19:P19" si="3">SUM(K8:K18)</f>
        <v>30077.100000000002</v>
      </c>
      <c r="L19" s="49">
        <f t="shared" si="3"/>
        <v>60154.200000000004</v>
      </c>
      <c r="M19" s="49">
        <f t="shared" si="3"/>
        <v>60154.200000000004</v>
      </c>
      <c r="N19" s="49">
        <f t="shared" si="3"/>
        <v>108278</v>
      </c>
      <c r="O19" s="49">
        <f t="shared" si="3"/>
        <v>7143</v>
      </c>
      <c r="P19" s="49">
        <f t="shared" si="3"/>
        <v>498359</v>
      </c>
      <c r="Q19" s="49"/>
      <c r="R19" s="49" t="s">
        <v>3</v>
      </c>
      <c r="S19" s="49"/>
      <c r="T19" s="42"/>
      <c r="U19" s="49">
        <f t="shared" ref="U19" si="4">SUM(U8:U18)</f>
        <v>422150</v>
      </c>
      <c r="V19" s="49" t="s">
        <v>17</v>
      </c>
      <c r="W19" s="49">
        <f>SUM(W6:W18)</f>
        <v>76209</v>
      </c>
    </row>
    <row r="20" spans="1:23" ht="24.9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31" t="s">
        <v>4</v>
      </c>
      <c r="S20" s="12"/>
      <c r="T20" s="29"/>
      <c r="V20" s="31"/>
      <c r="W20" s="29"/>
    </row>
    <row r="21" spans="1:23" ht="24.95" customHeight="1" thickBot="1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32"/>
      <c r="R21" s="32"/>
      <c r="S21" s="32"/>
      <c r="T21" s="32"/>
      <c r="U21" s="51">
        <f>P19-U19</f>
        <v>76209</v>
      </c>
      <c r="V21" s="50" t="s">
        <v>18</v>
      </c>
      <c r="W21" s="32"/>
    </row>
    <row r="23" spans="1:23" ht="24.95" customHeight="1" thickBot="1" x14ac:dyDescent="0.3">
      <c r="F23" s="16"/>
      <c r="G23" s="16"/>
      <c r="H23" s="16"/>
      <c r="I23" s="16"/>
      <c r="J23" s="16"/>
      <c r="K23" s="16"/>
    </row>
    <row r="24" spans="1:23" ht="24.95" customHeight="1" thickBot="1" x14ac:dyDescent="0.3">
      <c r="G24" s="16"/>
      <c r="H24" s="16"/>
      <c r="I24" s="16"/>
      <c r="J24" s="71" t="s">
        <v>20</v>
      </c>
      <c r="K24" s="71"/>
      <c r="L24" s="71"/>
    </row>
    <row r="25" spans="1:23" ht="24.95" customHeight="1" thickBot="1" x14ac:dyDescent="0.3">
      <c r="F25" s="16"/>
      <c r="G25" s="16"/>
      <c r="H25" s="16"/>
      <c r="I25" s="16"/>
      <c r="J25" s="68" t="s">
        <v>29</v>
      </c>
      <c r="K25" s="68"/>
      <c r="L25" s="68"/>
    </row>
    <row r="26" spans="1:23" ht="24.95" customHeight="1" thickBot="1" x14ac:dyDescent="0.3">
      <c r="F26"/>
      <c r="G26"/>
      <c r="H26" s="16"/>
      <c r="I26" s="16"/>
      <c r="J26" s="68" t="s">
        <v>13</v>
      </c>
      <c r="K26" s="68"/>
      <c r="L26" s="52">
        <f>K19+L19+M19</f>
        <v>150385.5</v>
      </c>
    </row>
    <row r="27" spans="1:23" ht="24.95" customHeight="1" thickBot="1" x14ac:dyDescent="0.3">
      <c r="H27" s="5"/>
      <c r="I27" s="5"/>
      <c r="J27" s="68" t="s">
        <v>7</v>
      </c>
      <c r="K27" s="68"/>
      <c r="L27" s="52">
        <f>U21</f>
        <v>76209</v>
      </c>
    </row>
    <row r="28" spans="1:23" ht="24.95" customHeight="1" thickBot="1" x14ac:dyDescent="0.3">
      <c r="F28" s="16"/>
      <c r="G28" s="16"/>
      <c r="H28" s="16"/>
      <c r="I28" s="16"/>
      <c r="J28" s="68" t="s">
        <v>19</v>
      </c>
      <c r="K28" s="68"/>
      <c r="L28" s="52">
        <f>O19</f>
        <v>7143</v>
      </c>
    </row>
    <row r="29" spans="1:23" ht="24.95" hidden="1" customHeight="1" thickBot="1" x14ac:dyDescent="0.3">
      <c r="F29" s="16"/>
      <c r="G29" s="16"/>
      <c r="H29" s="16"/>
      <c r="I29" s="16"/>
      <c r="J29" s="37"/>
      <c r="K29" s="38" t="s">
        <v>9</v>
      </c>
      <c r="L29" s="39"/>
    </row>
    <row r="30" spans="1:23" ht="24.95" hidden="1" customHeight="1" thickBot="1" x14ac:dyDescent="0.3">
      <c r="F30" s="16"/>
      <c r="G30" s="16"/>
      <c r="H30" s="16"/>
      <c r="I30" s="16"/>
      <c r="J30" s="38" t="s">
        <v>10</v>
      </c>
      <c r="K30" s="38">
        <v>29</v>
      </c>
      <c r="L30" s="40">
        <v>401850</v>
      </c>
    </row>
    <row r="31" spans="1:23" ht="24.95" hidden="1" customHeight="1" thickBot="1" x14ac:dyDescent="0.3">
      <c r="F31" s="16"/>
      <c r="G31" s="16"/>
      <c r="H31" s="16"/>
      <c r="I31" s="16"/>
      <c r="J31" s="38" t="s">
        <v>10</v>
      </c>
      <c r="K31" s="38">
        <v>30</v>
      </c>
      <c r="L31" s="40">
        <v>782550</v>
      </c>
    </row>
    <row r="32" spans="1:23" ht="24.95" hidden="1" customHeight="1" thickBot="1" x14ac:dyDescent="0.3">
      <c r="F32" s="16"/>
      <c r="G32" s="16"/>
      <c r="H32" s="16"/>
      <c r="I32" s="16"/>
      <c r="J32" s="38" t="s">
        <v>10</v>
      </c>
      <c r="K32" s="38">
        <v>31</v>
      </c>
      <c r="L32" s="40">
        <v>481162</v>
      </c>
    </row>
    <row r="33" spans="6:12" ht="24.95" hidden="1" customHeight="1" thickBot="1" x14ac:dyDescent="0.3">
      <c r="F33" s="16"/>
      <c r="G33" s="16"/>
      <c r="H33" s="16"/>
      <c r="I33" s="16"/>
      <c r="J33" s="38" t="s">
        <v>10</v>
      </c>
      <c r="K33" s="38">
        <v>32</v>
      </c>
      <c r="L33" s="40">
        <v>493500</v>
      </c>
    </row>
    <row r="34" spans="6:12" ht="24.95" hidden="1" customHeight="1" thickBot="1" x14ac:dyDescent="0.3">
      <c r="F34" s="16"/>
      <c r="G34" s="16"/>
      <c r="H34" s="16"/>
      <c r="I34" s="16"/>
      <c r="J34" s="38" t="s">
        <v>10</v>
      </c>
      <c r="K34" s="38">
        <v>34</v>
      </c>
      <c r="L34" s="40">
        <v>296100</v>
      </c>
    </row>
    <row r="35" spans="6:12" ht="24.95" hidden="1" customHeight="1" thickBot="1" x14ac:dyDescent="0.3">
      <c r="F35" s="16"/>
      <c r="G35" s="16"/>
      <c r="H35" s="16"/>
      <c r="I35" s="16"/>
      <c r="J35" s="38" t="s">
        <v>10</v>
      </c>
      <c r="K35" s="38">
        <v>35</v>
      </c>
      <c r="L35" s="40">
        <v>245340</v>
      </c>
    </row>
    <row r="36" spans="6:12" ht="24.95" hidden="1" customHeight="1" thickBot="1" x14ac:dyDescent="0.3">
      <c r="G36" s="15"/>
      <c r="H36" s="20"/>
      <c r="I36" s="19"/>
      <c r="J36" s="69" t="s">
        <v>8</v>
      </c>
      <c r="K36" s="70"/>
      <c r="L36" s="41">
        <f>SUM(L30:L35)</f>
        <v>2700502</v>
      </c>
    </row>
    <row r="37" spans="6:12" ht="24.95" customHeight="1" thickBot="1" x14ac:dyDescent="0.3">
      <c r="F37" s="16"/>
      <c r="G37" s="16"/>
      <c r="H37" s="16"/>
      <c r="I37" s="16"/>
      <c r="J37" s="68" t="s">
        <v>23</v>
      </c>
      <c r="K37" s="68"/>
      <c r="L37" s="52">
        <f>N19-P9</f>
        <v>47917</v>
      </c>
    </row>
    <row r="38" spans="6:12" ht="24.95" customHeight="1" x14ac:dyDescent="0.25">
      <c r="H38" s="5"/>
      <c r="I38" s="5"/>
      <c r="K38" s="16"/>
    </row>
    <row r="39" spans="6:12" ht="24.95" customHeight="1" x14ac:dyDescent="0.25">
      <c r="H39" s="5"/>
      <c r="I39" s="5"/>
      <c r="K39" s="16"/>
    </row>
    <row r="40" spans="6:12" ht="24.95" customHeight="1" x14ac:dyDescent="0.25">
      <c r="H40" s="5"/>
      <c r="I40" s="5"/>
      <c r="K40" s="16"/>
    </row>
    <row r="41" spans="6:12" ht="24.95" customHeight="1" x14ac:dyDescent="0.25">
      <c r="H41" s="5"/>
      <c r="I41" s="5"/>
      <c r="K41" s="17"/>
      <c r="L41"/>
    </row>
    <row r="42" spans="6:12" ht="24.95" customHeight="1" x14ac:dyDescent="0.25">
      <c r="H42" s="5"/>
      <c r="I42" s="5"/>
      <c r="K42" s="18"/>
      <c r="L42"/>
    </row>
    <row r="43" spans="6:12" ht="24.95" customHeight="1" x14ac:dyDescent="0.25">
      <c r="H43" s="5"/>
      <c r="I43" s="5"/>
      <c r="K43" s="18"/>
      <c r="L43"/>
    </row>
    <row r="44" spans="6:12" ht="24.95" customHeight="1" x14ac:dyDescent="0.25">
      <c r="H44" s="5"/>
      <c r="I44" s="5"/>
    </row>
    <row r="45" spans="6:12" ht="24.95" customHeight="1" x14ac:dyDescent="0.25">
      <c r="H45" s="5"/>
      <c r="I45" s="5"/>
    </row>
  </sheetData>
  <mergeCells count="7">
    <mergeCell ref="J37:K37"/>
    <mergeCell ref="J25:L25"/>
    <mergeCell ref="J36:K36"/>
    <mergeCell ref="J24:L24"/>
    <mergeCell ref="J26:K26"/>
    <mergeCell ref="J27:K27"/>
    <mergeCell ref="J28:K28"/>
  </mergeCells>
  <phoneticPr fontId="9" type="noConversion"/>
  <pageMargins left="0.70866141732283472" right="0.70866141732283472" top="0.74803149606299213" bottom="0.74803149606299213" header="0.31496062992125984" footer="0.31496062992125984"/>
  <pageSetup scale="1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2024-01-17T10:51:30Z</cp:lastPrinted>
  <dcterms:created xsi:type="dcterms:W3CDTF">2022-06-10T14:11:52Z</dcterms:created>
  <dcterms:modified xsi:type="dcterms:W3CDTF">2025-05-29T05:07:02Z</dcterms:modified>
</cp:coreProperties>
</file>