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i\Downloads\Updated Data\Updated Data\"/>
    </mc:Choice>
  </mc:AlternateContent>
  <xr:revisionPtr revIDLastSave="0" documentId="13_ncr:1_{144D8299-620B-4332-8DDF-585D619FA1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61" i="1"/>
  <c r="P60" i="1"/>
  <c r="P41" i="1" l="1"/>
  <c r="U45" i="1"/>
  <c r="O56" i="1" l="1"/>
  <c r="G58" i="1"/>
  <c r="L58" i="1" s="1"/>
  <c r="G56" i="1"/>
  <c r="M56" i="1" s="1"/>
  <c r="Q55" i="1"/>
  <c r="G50" i="1"/>
  <c r="G48" i="1"/>
  <c r="M48" i="1" s="1"/>
  <c r="Q47" i="1"/>
  <c r="P42" i="1"/>
  <c r="G39" i="1"/>
  <c r="N39" i="1" s="1"/>
  <c r="E40" i="1" s="1"/>
  <c r="P40" i="1" s="1"/>
  <c r="Q38" i="1"/>
  <c r="P32" i="1"/>
  <c r="Q28" i="1"/>
  <c r="Q24" i="1"/>
  <c r="L56" i="1" l="1"/>
  <c r="J56" i="1"/>
  <c r="N56" i="1"/>
  <c r="E57" i="1" s="1"/>
  <c r="P57" i="1" s="1"/>
  <c r="K56" i="1"/>
  <c r="H58" i="1"/>
  <c r="I58" i="1" s="1"/>
  <c r="H56" i="1"/>
  <c r="I56" i="1" s="1"/>
  <c r="M58" i="1"/>
  <c r="J58" i="1"/>
  <c r="N58" i="1"/>
  <c r="E59" i="1" s="1"/>
  <c r="P59" i="1" s="1"/>
  <c r="K58" i="1"/>
  <c r="L48" i="1"/>
  <c r="L50" i="1"/>
  <c r="M50" i="1"/>
  <c r="H50" i="1"/>
  <c r="I50" i="1" s="1"/>
  <c r="J50" i="1"/>
  <c r="N50" i="1"/>
  <c r="E51" i="1" s="1"/>
  <c r="P51" i="1" s="1"/>
  <c r="K50" i="1"/>
  <c r="J48" i="1"/>
  <c r="N48" i="1"/>
  <c r="E49" i="1" s="1"/>
  <c r="P49" i="1" s="1"/>
  <c r="K48" i="1"/>
  <c r="H48" i="1"/>
  <c r="I48" i="1" s="1"/>
  <c r="K39" i="1"/>
  <c r="H39" i="1"/>
  <c r="I39" i="1" s="1"/>
  <c r="L39" i="1"/>
  <c r="M39" i="1"/>
  <c r="J39" i="1"/>
  <c r="P56" i="1" l="1"/>
  <c r="P58" i="1"/>
  <c r="P50" i="1"/>
  <c r="P48" i="1"/>
  <c r="W48" i="1" s="1"/>
  <c r="P39" i="1"/>
  <c r="W39" i="1" s="1"/>
  <c r="W56" i="1" l="1"/>
  <c r="O68" i="1"/>
  <c r="N77" i="1" s="1"/>
  <c r="G29" i="1"/>
  <c r="G25" i="1"/>
  <c r="N29" i="1" l="1"/>
  <c r="E30" i="1" s="1"/>
  <c r="P30" i="1" s="1"/>
  <c r="K29" i="1"/>
  <c r="L29" i="1"/>
  <c r="J29" i="1"/>
  <c r="M29" i="1"/>
  <c r="H25" i="1"/>
  <c r="I25" i="1" s="1"/>
  <c r="L25" i="1"/>
  <c r="J25" i="1"/>
  <c r="K25" i="1"/>
  <c r="M25" i="1"/>
  <c r="H29" i="1"/>
  <c r="I29" i="1" s="1"/>
  <c r="T20" i="1"/>
  <c r="U20" i="1" s="1"/>
  <c r="U22" i="1"/>
  <c r="T19" i="1"/>
  <c r="U19" i="1" s="1"/>
  <c r="T21" i="1"/>
  <c r="U21" i="1" s="1"/>
  <c r="N25" i="1" l="1"/>
  <c r="E26" i="1" s="1"/>
  <c r="P26" i="1" s="1"/>
  <c r="P29" i="1"/>
  <c r="W29" i="1" s="1"/>
  <c r="P25" i="1"/>
  <c r="U11" i="1"/>
  <c r="U12" i="1"/>
  <c r="U14" i="1"/>
  <c r="U15" i="1"/>
  <c r="G20" i="1"/>
  <c r="L20" i="1" s="1"/>
  <c r="G19" i="1"/>
  <c r="Q18" i="1"/>
  <c r="T13" i="1"/>
  <c r="U13" i="1" s="1"/>
  <c r="G11" i="1"/>
  <c r="K11" i="1" s="1"/>
  <c r="T10" i="1"/>
  <c r="U10" i="1" s="1"/>
  <c r="G10" i="1"/>
  <c r="L10" i="1" s="1"/>
  <c r="T9" i="1"/>
  <c r="U9" i="1" s="1"/>
  <c r="G9" i="1"/>
  <c r="I9" i="1" s="1"/>
  <c r="P9" i="1" s="1"/>
  <c r="T8" i="1"/>
  <c r="U8" i="1" s="1"/>
  <c r="F8" i="1"/>
  <c r="G8" i="1" s="1"/>
  <c r="Q7" i="1"/>
  <c r="U68" i="1" l="1"/>
  <c r="W25" i="1"/>
  <c r="M19" i="1"/>
  <c r="L19" i="1"/>
  <c r="M20" i="1"/>
  <c r="H19" i="1"/>
  <c r="N19" i="1" s="1"/>
  <c r="E21" i="1" s="1"/>
  <c r="J19" i="1"/>
  <c r="K19" i="1"/>
  <c r="H20" i="1"/>
  <c r="N20" i="1" s="1"/>
  <c r="E22" i="1" s="1"/>
  <c r="P22" i="1" s="1"/>
  <c r="J20" i="1"/>
  <c r="K20" i="1"/>
  <c r="M8" i="1"/>
  <c r="L8" i="1"/>
  <c r="K8" i="1"/>
  <c r="J8" i="1"/>
  <c r="H8" i="1"/>
  <c r="N8" i="1" s="1"/>
  <c r="H10" i="1"/>
  <c r="N10" i="1" s="1"/>
  <c r="J10" i="1"/>
  <c r="K10" i="1"/>
  <c r="H11" i="1"/>
  <c r="N11" i="1" s="1"/>
  <c r="J11" i="1"/>
  <c r="L68" i="1" l="1"/>
  <c r="K68" i="1"/>
  <c r="M68" i="1"/>
  <c r="N68" i="1"/>
  <c r="E12" i="1"/>
  <c r="G12" i="1" s="1"/>
  <c r="I12" i="1" s="1"/>
  <c r="P12" i="1" s="1"/>
  <c r="P21" i="1"/>
  <c r="I11" i="1"/>
  <c r="P11" i="1" s="1"/>
  <c r="I20" i="1"/>
  <c r="P20" i="1" s="1"/>
  <c r="I19" i="1"/>
  <c r="P19" i="1" s="1"/>
  <c r="I10" i="1"/>
  <c r="P10" i="1" s="1"/>
  <c r="I8" i="1"/>
  <c r="P8" i="1" s="1"/>
  <c r="W8" i="1" l="1"/>
  <c r="N78" i="1"/>
  <c r="W19" i="1"/>
  <c r="P68" i="1"/>
  <c r="N75" i="1"/>
  <c r="P75" i="1" s="1"/>
  <c r="W68" i="1" l="1"/>
  <c r="U70" i="1"/>
  <c r="N76" i="1" l="1"/>
</calcChain>
</file>

<file path=xl/sharedStrings.xml><?xml version="1.0" encoding="utf-8"?>
<sst xmlns="http://schemas.openxmlformats.org/spreadsheetml/2006/main" count="134" uniqueCount="116">
  <si>
    <t>Amount</t>
  </si>
  <si>
    <t>PAYMENT NOTE No.</t>
  </si>
  <si>
    <t>UTR</t>
  </si>
  <si>
    <t>Kherki Village - Pipe Layiing work</t>
  </si>
  <si>
    <t>A K Contractor</t>
  </si>
  <si>
    <t>Pipe Laying  work</t>
  </si>
  <si>
    <t>17-04-2023 IFT/IFT23107022170/SPUP23/0157/A K CONTRACTOR 148500.00</t>
  </si>
  <si>
    <t>17-08-2023 IFT/IFT23229007323/RIUP23/1547/A K CONTRACTOR 49500.00</t>
  </si>
  <si>
    <t>SPUP23/0157</t>
  </si>
  <si>
    <t>RIUP23/1547</t>
  </si>
  <si>
    <t>Mahavatpur Village Pipeline laying work</t>
  </si>
  <si>
    <t>RIUP22/748</t>
  </si>
  <si>
    <t>15-09-2022 IFT/IFT22258012415/RIUP22/748/A K CONTRACTOR 198000.00</t>
  </si>
  <si>
    <t>GST Rrelease Note</t>
  </si>
  <si>
    <t>RIUP22/896</t>
  </si>
  <si>
    <t>04-10-2022 IFT/IFT22277043033/RIUP22/896/A K CONTRACTOR 148500.00</t>
  </si>
  <si>
    <t>RIUP22/1222</t>
  </si>
  <si>
    <t>09-11-2022 IFT/IFT22313033971/RIUP22/1222/A K CONTRACTOR 297000.00</t>
  </si>
  <si>
    <t>RIUP22/1267</t>
  </si>
  <si>
    <t>22-11-2022 IFT/IFT22326006141/RIUP22/1267/A K CONTRACTOR 6478.00</t>
  </si>
  <si>
    <t>RIUP22/1689</t>
  </si>
  <si>
    <t>07-01-2023 IFT/IFT23007057532/RIUP22/1689/A K CONTRACTOR 168930.00</t>
  </si>
  <si>
    <t>RIUP22/2127</t>
  </si>
  <si>
    <t>07-02-2023 IFT/IFT23038098507/RIUP22/2127/A K CONTRACTOR ₹ 49,500.00</t>
  </si>
  <si>
    <t>RIUP23/1798/</t>
  </si>
  <si>
    <t>31-08-2023 IFT/IFT23243083240/RIUP23/1798/A K CONTRACTOR 131945.00</t>
  </si>
  <si>
    <t>18-09-2023 IFT/IFT23261024600/RIUP23/2047/A K CONTRACTOR 543123.00</t>
  </si>
  <si>
    <t>GST Release Note</t>
  </si>
  <si>
    <t>17-10-2023 IFT/IFT23290024866/RIUP23/2250/A K CONTRACTOR 39158.00</t>
  </si>
  <si>
    <t>17-10-2023 IFT/IFT23290024867/RIUP23/2251/A K CONTRACTOR 39277.00</t>
  </si>
  <si>
    <t>RIUP23/1549</t>
  </si>
  <si>
    <t>RIUP23/2250</t>
  </si>
  <si>
    <t>DPR Exceed Qty. / Advance</t>
  </si>
  <si>
    <t>28-02-2023 IFT/IFT23059053148/RIUP22/2364/A K CONTRACTOR 198000.00</t>
  </si>
  <si>
    <t>17-03-2023 IFT/IFT23076014163/RIUP22/2640/A K CONTRACTOR 198000.00</t>
  </si>
  <si>
    <t>21-04-2023 IFT/IFT23111024136/SPUP23/0221/A K CONTRACTOR 49500.00</t>
  </si>
  <si>
    <t>17-10-2023 IFT/IFT23290024865/RIUP23/2249/A K CONTRACTOR 72419.00</t>
  </si>
  <si>
    <t>RIUP22/2364</t>
  </si>
  <si>
    <t>RIUP22/2640</t>
  </si>
  <si>
    <t>RIUP23/2219</t>
  </si>
  <si>
    <t>RIUP23/2903</t>
  </si>
  <si>
    <t>RIUP23/3269</t>
  </si>
  <si>
    <t>Total Hold ( SD+OC+HT )</t>
  </si>
  <si>
    <t>Advance / Surplus</t>
  </si>
  <si>
    <t>GST Remaining</t>
  </si>
  <si>
    <t>04-01-2024 IFT/IFT24004052743/RIUP23/3999/A K CONTRACTOR 142883.00</t>
  </si>
  <si>
    <t>6 &amp; 7</t>
  </si>
  <si>
    <t>29-11-2023 IFT/IFT23333055011/RIUP23/3433/A K CONTRACTOR 116285.00</t>
  </si>
  <si>
    <t>04-01-2024 IFT/IFT24004052744/RIUP23/4000/A K CONTRACTOR 30389.00</t>
  </si>
  <si>
    <t xml:space="preserve">GST </t>
  </si>
  <si>
    <t>14-12-2022 IFT/IFT22348027066/RIUP22/1500/A K CONTRACTOR 320099.00</t>
  </si>
  <si>
    <t>31-12-2022 IFT/IFT22365031247/RIUP22/1686/A K CONTRACTOR 83575.00</t>
  </si>
  <si>
    <t>24-06-2022 IFT/IFT22175035627/RIUP22254/AK CONTRACTOR 79200.00</t>
  </si>
  <si>
    <t>16-07-2022 IFT/IFT22197007096/RIUP22/342/A K CONTRACTOR 49500.00</t>
  </si>
  <si>
    <t>20-08-2022 IFT/IFT22232005690/RIUP22/551/A K CONTRACTOR 396000.00</t>
  </si>
  <si>
    <t>09-11-2022 IFT/IFT22313033969/RIUP22/1220/A K CONTRACTOR 297000.00</t>
  </si>
  <si>
    <t>14-11-2022 IFT/IFT22318014477/RIUP22/1228/A K CONTRACTOR 12865.00</t>
  </si>
  <si>
    <t>12-12-2022 IFT/IFT22346021444/RIUP22/1485/A K CONTRACTOR 100000.00</t>
  </si>
  <si>
    <t>18-01-2023 IFT/IFT23018003252/RIUP22/1685/A K CONTRACTOR 232688.00</t>
  </si>
  <si>
    <t>24-06-2022 IFT/IFT22175031940/RIUP22/253/A K CONTRACTOR 247500.00</t>
  </si>
  <si>
    <t>18-07-2022 IFT/IFT22199033890/RIUP22/341/A K CONTRACTOR 247500.00</t>
  </si>
  <si>
    <t>20-08-2022 IFT/IFT22232005691/RIUP22/550/A K CONTRACTOR 99000.00</t>
  </si>
  <si>
    <t>22-08-2022 IFT/IFT22234028106/RIUP22/585/A K CONTRACTOR 297000.00</t>
  </si>
  <si>
    <t>09-12-2022 IFT/IFT22343052683/RIUP22/1473/A K CONTRACTOR 99000.00</t>
  </si>
  <si>
    <t>18-01-2023 IFT/IFT23018003253/RIUP22/1687/A K CONTRACTOR 247557.00</t>
  </si>
  <si>
    <t>04-10-2022 IFT/IFT22277043032/RIUP22/895/A K CONTRACTOR 99000.00</t>
  </si>
  <si>
    <t>09-11-2022 IFT/IFT22313033970/RIUP22/1221/A K CONTRACTOR 297000.00</t>
  </si>
  <si>
    <t>24-11-2022 IFT/IFT22328011600/RIUP22/1340/A K CONTRACTOR 67700.00</t>
  </si>
  <si>
    <t>09-01-2023 IFT/IFT23009017846/RIUP22/1688/A K CONTRACTOR 115972.00</t>
  </si>
  <si>
    <t>07-02-2023 IFT/IFT23038091087/RIUP22/2109/A K CONTRACTOR ₹ 3,40,241.00</t>
  </si>
  <si>
    <t>23-02-2023 IFT/IFT23054035718/RIUP22/2281/A K CONTRACTOR 148500.00</t>
  </si>
  <si>
    <t>08-03-2023 IFT/IFT23067013960/RIUP22/2494/A K CONTRACTOR 142295.00</t>
  </si>
  <si>
    <t>18-04-2023 18-04-2023 IFT/IFT23108025262/SPUP23/0181/A K CONTRACTOR 49500.00</t>
  </si>
  <si>
    <t>RIUP23/3999/</t>
  </si>
  <si>
    <t>RIUP23/3270</t>
  </si>
  <si>
    <t>RIUP23/3271</t>
  </si>
  <si>
    <t>RIUP23/3272</t>
  </si>
  <si>
    <t>16-05-2024 IFT/IFT24137038653/RIUP24/0522/A K CONTRACTOR 73500.00</t>
  </si>
  <si>
    <t>RIUP24/0522/</t>
  </si>
  <si>
    <t>RIUP22/1685/</t>
  </si>
  <si>
    <t>Wrong filed</t>
  </si>
  <si>
    <t>2-5-24 and 3-5-24 - Being Paid in cash</t>
  </si>
  <si>
    <t>Debit amt release note</t>
  </si>
  <si>
    <t>Paid in cash - 30.4.24</t>
  </si>
  <si>
    <t>Multi to Single layer bill</t>
  </si>
  <si>
    <t>Updated On 19-08-2024  ( Vikash )</t>
  </si>
  <si>
    <t>DPR Excess</t>
  </si>
  <si>
    <t>Subcontractor:</t>
  </si>
  <si>
    <t>State:</t>
  </si>
  <si>
    <t>District:</t>
  </si>
  <si>
    <t>Block:</t>
  </si>
  <si>
    <t>Uttar Pradesh</t>
  </si>
  <si>
    <t>Shamli</t>
  </si>
  <si>
    <t>NAI LAGLA NAWEEN VILLAGE - Pipe line work</t>
  </si>
  <si>
    <t>HARSANA VILLAGE Pipe line work</t>
  </si>
  <si>
    <t>Khanpur Village -Pipeline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</si>
  <si>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</si>
  <si>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</si>
  <si>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</si>
  <si>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</si>
  <si>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</si>
  <si>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</si>
  <si>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</si>
  <si>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</si>
  <si>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</si>
  <si>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</si>
  <si>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</si>
  <si>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On_Commission</t>
  </si>
  <si>
    <t>GST_SD_Amount</t>
  </si>
  <si>
    <t>Final_Amount</t>
  </si>
  <si>
    <t>Total_Amount</t>
  </si>
  <si>
    <t>Payment_Amount</t>
  </si>
  <si>
    <t>TDS_Payment_Amount</t>
  </si>
  <si>
    <t xml:space="preserve">GAGOUR VILLAGE - Pipe line work </t>
  </si>
  <si>
    <t>Dhanena  Village -  Pipeline work</t>
  </si>
  <si>
    <t xml:space="preserve">Jalalpur village - Pipeline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</si>
</sst>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omic Sans MS"/>
      <family val="4"/>
    </font>
    <font>
      <b/>
      <sz val="12"/>
      <color theme="1"/>
      <name val="Comic Sans MS"/>
      <family val="4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rgb="FFFF0000"/>
      <name val="Verdana"/>
      <family val="2"/>
    </font>
    <font>
      <b/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15" fontId="3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5" fontId="3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7" fillId="0" borderId="2" xfId="0" applyFont="1" applyBorder="1"/>
    <xf numFmtId="14" fontId="7" fillId="0" borderId="2" xfId="0" applyNumberFormat="1" applyFont="1" applyBorder="1"/>
    <xf numFmtId="0" fontId="0" fillId="2" borderId="2" xfId="0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 wrapText="1"/>
    </xf>
    <xf numFmtId="14" fontId="7" fillId="0" borderId="2" xfId="0" applyNumberFormat="1" applyFont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6" fillId="2" borderId="0" xfId="0" applyNumberFormat="1" applyFont="1" applyFill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43" fontId="5" fillId="2" borderId="2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0" fontId="7" fillId="0" borderId="8" xfId="0" applyFont="1" applyBorder="1"/>
    <xf numFmtId="43" fontId="5" fillId="2" borderId="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0" fontId="5" fillId="4" borderId="9" xfId="0" applyFont="1" applyFill="1" applyBorder="1" applyAlignment="1">
      <alignment horizontal="center" vertical="center" wrapText="1"/>
    </xf>
    <xf numFmtId="9" fontId="3" fillId="2" borderId="3" xfId="1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43" fontId="11" fillId="5" borderId="2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3" borderId="9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43" fontId="12" fillId="2" borderId="2" xfId="1" applyNumberFormat="1" applyFont="1" applyFill="1" applyBorder="1" applyAlignment="1">
      <alignment horizontal="center" vertical="center"/>
    </xf>
    <xf numFmtId="43" fontId="12" fillId="3" borderId="2" xfId="1" applyNumberFormat="1" applyFont="1" applyFill="1" applyBorder="1" applyAlignment="1">
      <alignment horizontal="center" vertical="center"/>
    </xf>
    <xf numFmtId="43" fontId="12" fillId="2" borderId="4" xfId="1" applyNumberFormat="1" applyFont="1" applyFill="1" applyBorder="1" applyAlignment="1">
      <alignment horizontal="center" vertical="center"/>
    </xf>
    <xf numFmtId="43" fontId="12" fillId="2" borderId="3" xfId="1" applyNumberFormat="1" applyFont="1" applyFill="1" applyBorder="1" applyAlignment="1">
      <alignment horizontal="center" vertical="center"/>
    </xf>
    <xf numFmtId="43" fontId="12" fillId="2" borderId="0" xfId="1" applyNumberFormat="1" applyFont="1" applyFill="1" applyBorder="1" applyAlignment="1">
      <alignment horizontal="center" vertical="center"/>
    </xf>
    <xf numFmtId="0" fontId="9" fillId="2" borderId="2" xfId="1" applyNumberFormat="1" applyFont="1" applyFill="1" applyBorder="1" applyAlignment="1">
      <alignment horizontal="center" vertical="center"/>
    </xf>
    <xf numFmtId="165" fontId="5" fillId="2" borderId="0" xfId="1" applyNumberFormat="1" applyFont="1" applyFill="1" applyBorder="1" applyAlignment="1">
      <alignment vertical="center"/>
    </xf>
    <xf numFmtId="0" fontId="6" fillId="0" borderId="0" xfId="0" applyFont="1"/>
    <xf numFmtId="0" fontId="14" fillId="2" borderId="2" xfId="1" applyNumberFormat="1" applyFont="1" applyFill="1" applyBorder="1" applyAlignment="1">
      <alignment horizontal="center" vertical="center"/>
    </xf>
    <xf numFmtId="43" fontId="11" fillId="2" borderId="2" xfId="1" applyNumberFormat="1" applyFont="1" applyFill="1" applyBorder="1" applyAlignment="1">
      <alignment vertical="center"/>
    </xf>
    <xf numFmtId="0" fontId="11" fillId="2" borderId="2" xfId="1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43" fontId="13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6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3" fontId="17" fillId="2" borderId="4" xfId="1" applyNumberFormat="1" applyFont="1" applyFill="1" applyBorder="1" applyAlignment="1">
      <alignment horizontal="center" vertical="center"/>
    </xf>
    <xf numFmtId="43" fontId="6" fillId="2" borderId="4" xfId="1" applyNumberFormat="1" applyFont="1" applyFill="1" applyBorder="1" applyAlignment="1">
      <alignment horizontal="center" vertical="center"/>
    </xf>
    <xf numFmtId="43" fontId="9" fillId="2" borderId="5" xfId="1" applyNumberFormat="1" applyFont="1" applyFill="1" applyBorder="1" applyAlignment="1">
      <alignment horizontal="center" vertical="center"/>
    </xf>
    <xf numFmtId="165" fontId="9" fillId="2" borderId="5" xfId="0" applyNumberFormat="1" applyFont="1" applyFill="1" applyBorder="1" applyAlignment="1">
      <alignment horizontal="center" vertical="center"/>
    </xf>
    <xf numFmtId="43" fontId="9" fillId="2" borderId="6" xfId="1" applyNumberFormat="1" applyFont="1" applyFill="1" applyBorder="1" applyAlignment="1">
      <alignment horizontal="center" vertical="center"/>
    </xf>
    <xf numFmtId="43" fontId="9" fillId="2" borderId="7" xfId="1" applyNumberFormat="1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center" vertical="center"/>
    </xf>
    <xf numFmtId="165" fontId="9" fillId="2" borderId="7" xfId="0" applyNumberFormat="1" applyFont="1" applyFill="1" applyBorder="1" applyAlignment="1">
      <alignment horizontal="center" vertical="center"/>
    </xf>
    <xf numFmtId="43" fontId="8" fillId="2" borderId="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2"/>
  <sheetViews>
    <sheetView tabSelected="1" zoomScale="80" zoomScaleNormal="80" workbookViewId="0">
      <selection activeCell="B3" sqref="B3"/>
    </sheetView>
  </sheetViews>
  <sheetFormatPr defaultColWidth="9" defaultRowHeight="30" customHeight="1" x14ac:dyDescent="0.25"/>
  <cols>
    <col min="1" max="1" width="13.42578125" style="61" bestFit="1" customWidth="1"/>
    <col min="2" max="2" width="33" style="3" customWidth="1"/>
    <col min="3" max="3" width="13.42578125" style="3" bestFit="1" customWidth="1"/>
    <col min="4" max="4" width="11.5703125" style="50" bestFit="1" customWidth="1"/>
    <col min="5" max="5" width="13.28515625" style="3" bestFit="1" customWidth="1"/>
    <col min="6" max="7" width="13.28515625" style="3" customWidth="1"/>
    <col min="8" max="8" width="14.7109375" style="12" customWidth="1"/>
    <col min="9" max="9" width="12.85546875" style="12" bestFit="1" customWidth="1"/>
    <col min="10" max="10" width="10.7109375" style="3" bestFit="1" customWidth="1"/>
    <col min="11" max="11" width="16.85546875" style="3" customWidth="1"/>
    <col min="12" max="12" width="14.5703125" style="3" bestFit="1" customWidth="1"/>
    <col min="13" max="13" width="17.7109375" style="3" customWidth="1"/>
    <col min="14" max="14" width="17.28515625" style="3" customWidth="1"/>
    <col min="15" max="15" width="14.85546875" style="3" customWidth="1"/>
    <col min="16" max="16" width="16.28515625" style="3" bestFit="1" customWidth="1"/>
    <col min="17" max="17" width="11.7109375" style="3" bestFit="1" customWidth="1"/>
    <col min="18" max="18" width="11.140625" style="3" customWidth="1"/>
    <col min="19" max="19" width="17.140625" style="3" customWidth="1"/>
    <col min="20" max="20" width="17.7109375" style="3" customWidth="1"/>
    <col min="21" max="21" width="15.85546875" style="3" customWidth="1"/>
    <col min="22" max="22" width="93.85546875" style="3" customWidth="1"/>
    <col min="23" max="23" width="17.28515625" style="3" customWidth="1"/>
    <col min="24" max="16384" width="9" style="3"/>
  </cols>
  <sheetData>
    <row r="1" spans="1:23" ht="30" customHeight="1" x14ac:dyDescent="0.25">
      <c r="A1" s="73" t="s">
        <v>87</v>
      </c>
      <c r="B1" s="2" t="s">
        <v>4</v>
      </c>
      <c r="E1" s="4"/>
      <c r="F1" s="4"/>
      <c r="G1" s="4"/>
      <c r="H1" s="5"/>
      <c r="I1" s="5"/>
    </row>
    <row r="2" spans="1:23" ht="30" customHeight="1" x14ac:dyDescent="0.25">
      <c r="A2" s="73" t="s">
        <v>88</v>
      </c>
      <c r="B2" t="s">
        <v>91</v>
      </c>
      <c r="C2" s="6"/>
      <c r="D2" s="51" t="s">
        <v>4</v>
      </c>
      <c r="H2" s="13" t="s">
        <v>5</v>
      </c>
      <c r="I2" s="14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3" ht="30" customHeight="1" thickBot="1" x14ac:dyDescent="0.3">
      <c r="A3" s="73" t="s">
        <v>89</v>
      </c>
      <c r="B3" t="s">
        <v>92</v>
      </c>
      <c r="C3" s="6"/>
      <c r="D3" s="51"/>
      <c r="H3" s="13"/>
      <c r="I3" s="14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3" ht="30" customHeight="1" thickBot="1" x14ac:dyDescent="0.3">
      <c r="A4" s="73" t="s">
        <v>90</v>
      </c>
      <c r="B4" t="s">
        <v>92</v>
      </c>
      <c r="C4" s="8"/>
      <c r="D4" s="52"/>
      <c r="E4" s="8"/>
      <c r="F4" s="7"/>
      <c r="G4" s="7"/>
      <c r="H4" s="9"/>
      <c r="I4" s="9"/>
      <c r="J4" s="7"/>
      <c r="K4" s="7"/>
      <c r="L4" s="7"/>
      <c r="M4" s="7"/>
      <c r="N4" s="7"/>
      <c r="Q4" s="60">
        <v>45495</v>
      </c>
      <c r="R4" s="7"/>
      <c r="S4" s="10"/>
      <c r="T4" s="10"/>
      <c r="U4" s="10"/>
      <c r="V4" s="10"/>
    </row>
    <row r="5" spans="1:23" x14ac:dyDescent="0.25">
      <c r="A5" s="84" t="s">
        <v>96</v>
      </c>
      <c r="B5" s="85" t="s">
        <v>97</v>
      </c>
      <c r="C5" s="86" t="s">
        <v>98</v>
      </c>
      <c r="D5" s="87" t="s">
        <v>99</v>
      </c>
      <c r="E5" s="85" t="s">
        <v>100</v>
      </c>
      <c r="F5" s="85" t="s">
        <v>101</v>
      </c>
      <c r="G5" s="87" t="s">
        <v>102</v>
      </c>
      <c r="H5" s="88" t="s">
        <v>103</v>
      </c>
      <c r="I5" s="89" t="s">
        <v>0</v>
      </c>
      <c r="J5" s="85" t="s">
        <v>104</v>
      </c>
      <c r="K5" s="85" t="s">
        <v>105</v>
      </c>
      <c r="L5" s="35" t="s">
        <v>106</v>
      </c>
      <c r="M5" s="35" t="s">
        <v>107</v>
      </c>
      <c r="N5" s="35" t="s">
        <v>108</v>
      </c>
      <c r="O5" s="35" t="s">
        <v>32</v>
      </c>
      <c r="P5" s="35" t="s">
        <v>109</v>
      </c>
      <c r="Q5" s="35"/>
      <c r="R5" s="35" t="s">
        <v>1</v>
      </c>
      <c r="S5" s="85" t="s">
        <v>111</v>
      </c>
      <c r="T5" s="85" t="s">
        <v>112</v>
      </c>
      <c r="U5" s="85" t="s">
        <v>110</v>
      </c>
      <c r="V5" s="85" t="s">
        <v>2</v>
      </c>
    </row>
    <row r="6" spans="1:23" ht="30" customHeight="1" thickBot="1" x14ac:dyDescent="0.3">
      <c r="A6" s="62"/>
      <c r="B6" s="18"/>
      <c r="C6" s="18"/>
      <c r="D6" s="53"/>
      <c r="E6" s="18"/>
      <c r="F6" s="18"/>
      <c r="G6" s="18"/>
      <c r="H6" s="18"/>
      <c r="I6" s="18"/>
      <c r="J6" s="44">
        <v>0.01</v>
      </c>
      <c r="K6" s="44">
        <v>0.05</v>
      </c>
      <c r="L6" s="44">
        <v>0.1</v>
      </c>
      <c r="M6" s="44">
        <v>0.1</v>
      </c>
      <c r="N6" s="44"/>
      <c r="O6" s="18"/>
      <c r="P6" s="18"/>
      <c r="Q6" s="45"/>
      <c r="R6" s="18"/>
      <c r="S6" s="18"/>
      <c r="T6" s="44">
        <v>0.01</v>
      </c>
      <c r="U6" s="18"/>
      <c r="V6" s="18"/>
    </row>
    <row r="7" spans="1:23" ht="30" customHeight="1" x14ac:dyDescent="0.25">
      <c r="A7" s="63"/>
      <c r="B7" s="41"/>
      <c r="C7" s="41"/>
      <c r="D7" s="54"/>
      <c r="E7" s="41"/>
      <c r="F7" s="41"/>
      <c r="G7" s="41"/>
      <c r="H7" s="41"/>
      <c r="I7" s="41"/>
      <c r="J7" s="42"/>
      <c r="K7" s="42"/>
      <c r="L7" s="42"/>
      <c r="M7" s="42"/>
      <c r="N7" s="41"/>
      <c r="O7" s="41"/>
      <c r="P7" s="41"/>
      <c r="Q7" s="43">
        <f>A8</f>
        <v>52392</v>
      </c>
      <c r="R7" s="41"/>
      <c r="S7" s="41"/>
      <c r="T7" s="42"/>
      <c r="U7" s="42"/>
      <c r="V7" s="42"/>
    </row>
    <row r="8" spans="1:23" ht="30" customHeight="1" x14ac:dyDescent="0.25">
      <c r="A8" s="64">
        <v>52392</v>
      </c>
      <c r="B8" s="20" t="s">
        <v>10</v>
      </c>
      <c r="C8" s="1">
        <v>37562</v>
      </c>
      <c r="D8" s="48">
        <v>51</v>
      </c>
      <c r="E8" s="11">
        <v>997047</v>
      </c>
      <c r="F8" s="11">
        <f>650*90.07</f>
        <v>58545.499999999993</v>
      </c>
      <c r="G8" s="11">
        <f>ROUND(E8-F8,)</f>
        <v>938502</v>
      </c>
      <c r="H8" s="11">
        <f>ROUND(G8*18%,)</f>
        <v>168930</v>
      </c>
      <c r="I8" s="11">
        <f>ROUND(G8+H8,)</f>
        <v>1107432</v>
      </c>
      <c r="J8" s="11">
        <f>ROUND(G8*J6,)</f>
        <v>9385</v>
      </c>
      <c r="K8" s="11">
        <f>ROUND(G8*5%,)</f>
        <v>46925</v>
      </c>
      <c r="L8" s="11">
        <f>ROUND(G8*5%,)</f>
        <v>46925</v>
      </c>
      <c r="M8" s="11">
        <f>ROUND(G8*10%,)</f>
        <v>93850</v>
      </c>
      <c r="N8" s="46">
        <f>H8</f>
        <v>168930</v>
      </c>
      <c r="O8" s="11">
        <v>91439</v>
      </c>
      <c r="P8" s="11">
        <f>I8-SUM(J8:O8)</f>
        <v>649978</v>
      </c>
      <c r="Q8" s="21"/>
      <c r="R8" s="11" t="s">
        <v>11</v>
      </c>
      <c r="S8" s="11">
        <v>200000</v>
      </c>
      <c r="T8" s="11">
        <f>S8*T6</f>
        <v>2000</v>
      </c>
      <c r="U8" s="11">
        <f>S8-T8</f>
        <v>198000</v>
      </c>
      <c r="V8" s="17" t="s">
        <v>12</v>
      </c>
      <c r="W8" s="19">
        <f>SUM(P8:P17)-SUM(U8:U17)</f>
        <v>695.48519999999553</v>
      </c>
    </row>
    <row r="9" spans="1:23" ht="30" customHeight="1" x14ac:dyDescent="0.25">
      <c r="A9" s="64">
        <v>52392</v>
      </c>
      <c r="B9" s="20" t="s">
        <v>13</v>
      </c>
      <c r="C9" s="1">
        <v>44922</v>
      </c>
      <c r="D9" s="48">
        <v>51</v>
      </c>
      <c r="E9" s="11">
        <v>168930</v>
      </c>
      <c r="F9" s="11">
        <v>0</v>
      </c>
      <c r="G9" s="11">
        <f>E9-F9</f>
        <v>168930</v>
      </c>
      <c r="H9" s="11">
        <v>0</v>
      </c>
      <c r="I9" s="11">
        <f>G9+H9</f>
        <v>168930</v>
      </c>
      <c r="J9" s="11">
        <v>0</v>
      </c>
      <c r="K9" s="11">
        <v>0</v>
      </c>
      <c r="L9" s="11"/>
      <c r="M9" s="11"/>
      <c r="N9" s="11">
        <v>0</v>
      </c>
      <c r="O9" s="11"/>
      <c r="P9" s="46">
        <f>I9-SUM(J9:N9)</f>
        <v>168930</v>
      </c>
      <c r="Q9" s="21"/>
      <c r="R9" s="11" t="s">
        <v>14</v>
      </c>
      <c r="S9" s="11">
        <v>150000</v>
      </c>
      <c r="T9" s="11">
        <f>S9*T6</f>
        <v>1500</v>
      </c>
      <c r="U9" s="11">
        <f t="shared" ref="U9:U15" si="0">S9-T9</f>
        <v>148500</v>
      </c>
      <c r="V9" s="17" t="s">
        <v>15</v>
      </c>
    </row>
    <row r="10" spans="1:23" ht="30" customHeight="1" x14ac:dyDescent="0.25">
      <c r="A10" s="64">
        <v>52392</v>
      </c>
      <c r="B10" s="20" t="s">
        <v>10</v>
      </c>
      <c r="C10" s="1">
        <v>45147</v>
      </c>
      <c r="D10" s="48">
        <v>6</v>
      </c>
      <c r="E10" s="11">
        <v>357161.48</v>
      </c>
      <c r="F10" s="11">
        <v>141155</v>
      </c>
      <c r="G10" s="11">
        <f>E10-F10</f>
        <v>216006.47999999998</v>
      </c>
      <c r="H10" s="11">
        <f>ROUND(G10*18%,)</f>
        <v>38881</v>
      </c>
      <c r="I10" s="11">
        <f>G10+H10</f>
        <v>254887.47999999998</v>
      </c>
      <c r="J10" s="11">
        <f>J6*G10</f>
        <v>2160.0647999999997</v>
      </c>
      <c r="K10" s="11">
        <f>ROUND(G10*5%,)</f>
        <v>10800</v>
      </c>
      <c r="L10" s="11">
        <f>ROUND(G10*10%,)</f>
        <v>21601</v>
      </c>
      <c r="M10" s="11">
        <v>0</v>
      </c>
      <c r="N10" s="46">
        <f>H10</f>
        <v>38881</v>
      </c>
      <c r="O10" s="11"/>
      <c r="P10" s="11">
        <f>I10-SUM(J10:N10)</f>
        <v>181445.41519999999</v>
      </c>
      <c r="Q10" s="21"/>
      <c r="R10" s="11" t="s">
        <v>16</v>
      </c>
      <c r="S10" s="11">
        <v>300000</v>
      </c>
      <c r="T10" s="11">
        <f>S10*T6</f>
        <v>3000</v>
      </c>
      <c r="U10" s="11">
        <f t="shared" si="0"/>
        <v>297000</v>
      </c>
      <c r="V10" s="17" t="s">
        <v>17</v>
      </c>
    </row>
    <row r="11" spans="1:23" ht="30" customHeight="1" x14ac:dyDescent="0.25">
      <c r="A11" s="64">
        <v>52392</v>
      </c>
      <c r="B11" s="20" t="s">
        <v>10</v>
      </c>
      <c r="C11" s="1">
        <v>45176</v>
      </c>
      <c r="D11" s="48">
        <v>7</v>
      </c>
      <c r="E11" s="11">
        <v>654093</v>
      </c>
      <c r="F11" s="11">
        <v>76300</v>
      </c>
      <c r="G11" s="11">
        <f>E11-F11</f>
        <v>577793</v>
      </c>
      <c r="H11" s="11">
        <f>ROUND(G11*18%,)</f>
        <v>104003</v>
      </c>
      <c r="I11" s="11">
        <f>G11+H11</f>
        <v>681796</v>
      </c>
      <c r="J11" s="11">
        <f>J$6*G11</f>
        <v>5777.93</v>
      </c>
      <c r="K11" s="11">
        <f>ROUND(G11*5%,)</f>
        <v>28890</v>
      </c>
      <c r="L11" s="11">
        <v>0</v>
      </c>
      <c r="M11" s="11">
        <v>0</v>
      </c>
      <c r="N11" s="46">
        <f>H11</f>
        <v>104003</v>
      </c>
      <c r="O11" s="11"/>
      <c r="P11" s="11">
        <f>I11-SUM(J11:N11)</f>
        <v>543125.07000000007</v>
      </c>
      <c r="Q11" s="21"/>
      <c r="R11" s="11" t="s">
        <v>18</v>
      </c>
      <c r="S11" s="11">
        <v>6478</v>
      </c>
      <c r="T11" s="11">
        <v>0</v>
      </c>
      <c r="U11" s="11">
        <f t="shared" si="0"/>
        <v>6478</v>
      </c>
      <c r="V11" s="17" t="s">
        <v>19</v>
      </c>
    </row>
    <row r="12" spans="1:23" ht="30" customHeight="1" x14ac:dyDescent="0.25">
      <c r="A12" s="64">
        <v>52392</v>
      </c>
      <c r="B12" s="20" t="s">
        <v>13</v>
      </c>
      <c r="C12" s="1">
        <v>44922</v>
      </c>
      <c r="D12" s="48" t="s">
        <v>46</v>
      </c>
      <c r="E12" s="11">
        <f>N10+N11</f>
        <v>142884</v>
      </c>
      <c r="F12" s="11">
        <v>0</v>
      </c>
      <c r="G12" s="11">
        <f>E12-F12</f>
        <v>142884</v>
      </c>
      <c r="H12" s="11">
        <v>0</v>
      </c>
      <c r="I12" s="11">
        <f>G12+H12</f>
        <v>142884</v>
      </c>
      <c r="J12" s="11">
        <v>0</v>
      </c>
      <c r="K12" s="11">
        <v>0</v>
      </c>
      <c r="L12" s="11"/>
      <c r="M12" s="11"/>
      <c r="N12" s="11">
        <v>0</v>
      </c>
      <c r="O12" s="11"/>
      <c r="P12" s="46">
        <f>I12-SUM(J12:N12)</f>
        <v>142884</v>
      </c>
      <c r="Q12" s="21"/>
      <c r="R12" s="11" t="s">
        <v>20</v>
      </c>
      <c r="S12" s="11">
        <v>168930</v>
      </c>
      <c r="T12" s="11">
        <v>0</v>
      </c>
      <c r="U12" s="11">
        <f t="shared" si="0"/>
        <v>168930</v>
      </c>
      <c r="V12" s="17" t="s">
        <v>21</v>
      </c>
    </row>
    <row r="13" spans="1:23" s="79" customFormat="1" ht="30" customHeight="1" x14ac:dyDescent="0.25">
      <c r="A13" s="80">
        <v>52392</v>
      </c>
      <c r="B13" s="20" t="s">
        <v>10</v>
      </c>
      <c r="C13" s="75"/>
      <c r="D13" s="76"/>
      <c r="E13" s="75">
        <v>692</v>
      </c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>
        <f>E13</f>
        <v>692</v>
      </c>
      <c r="Q13" s="82"/>
      <c r="R13" s="75" t="s">
        <v>22</v>
      </c>
      <c r="S13" s="75">
        <v>50000</v>
      </c>
      <c r="T13" s="75">
        <f>S13*T6</f>
        <v>500</v>
      </c>
      <c r="U13" s="75">
        <f t="shared" si="0"/>
        <v>49500</v>
      </c>
      <c r="V13" s="83" t="s">
        <v>23</v>
      </c>
    </row>
    <row r="14" spans="1:23" ht="30" customHeight="1" x14ac:dyDescent="0.25">
      <c r="A14" s="64">
        <v>52392</v>
      </c>
      <c r="B14" s="11"/>
      <c r="C14" s="11"/>
      <c r="D14" s="5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21"/>
      <c r="R14" s="11" t="s">
        <v>24</v>
      </c>
      <c r="S14" s="11">
        <v>131945</v>
      </c>
      <c r="T14" s="11">
        <v>0</v>
      </c>
      <c r="U14" s="11">
        <f t="shared" si="0"/>
        <v>131945</v>
      </c>
      <c r="V14" s="17" t="s">
        <v>25</v>
      </c>
    </row>
    <row r="15" spans="1:23" ht="30" customHeight="1" x14ac:dyDescent="0.25">
      <c r="A15" s="64">
        <v>52392</v>
      </c>
      <c r="B15" s="11"/>
      <c r="C15" s="11"/>
      <c r="D15" s="5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21"/>
      <c r="R15" s="11" t="s">
        <v>24</v>
      </c>
      <c r="S15" s="11">
        <v>543123</v>
      </c>
      <c r="T15" s="11">
        <v>0</v>
      </c>
      <c r="U15" s="11">
        <f t="shared" si="0"/>
        <v>543123</v>
      </c>
      <c r="V15" s="17" t="s">
        <v>26</v>
      </c>
    </row>
    <row r="16" spans="1:23" ht="30" customHeight="1" x14ac:dyDescent="0.25">
      <c r="A16" s="64">
        <v>52392</v>
      </c>
      <c r="B16" s="20"/>
      <c r="C16" s="1"/>
      <c r="D16" s="4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  <c r="R16" s="11" t="s">
        <v>73</v>
      </c>
      <c r="S16" s="22">
        <v>142883</v>
      </c>
      <c r="T16" s="11"/>
      <c r="U16" s="11">
        <v>142883</v>
      </c>
      <c r="V16" s="17" t="s">
        <v>45</v>
      </c>
    </row>
    <row r="17" spans="1:23" ht="30" customHeight="1" x14ac:dyDescent="0.25">
      <c r="A17" s="64">
        <v>52392</v>
      </c>
      <c r="B17" s="20"/>
      <c r="C17" s="1"/>
      <c r="D17" s="4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  <c r="R17" s="11"/>
      <c r="S17" s="22"/>
      <c r="T17" s="11"/>
      <c r="U17" s="11"/>
      <c r="V17" s="17"/>
    </row>
    <row r="18" spans="1:23" ht="30" customHeight="1" x14ac:dyDescent="0.25">
      <c r="A18" s="65"/>
      <c r="B18" s="16"/>
      <c r="C18" s="16"/>
      <c r="D18" s="56"/>
      <c r="E18" s="16"/>
      <c r="F18" s="16"/>
      <c r="G18" s="16"/>
      <c r="H18" s="16"/>
      <c r="I18" s="16"/>
      <c r="J18" s="23"/>
      <c r="K18" s="23"/>
      <c r="L18" s="23"/>
      <c r="M18" s="23"/>
      <c r="N18" s="16"/>
      <c r="O18" s="16"/>
      <c r="P18" s="16"/>
      <c r="Q18" s="24">
        <f>A19</f>
        <v>52690</v>
      </c>
      <c r="R18" s="16"/>
      <c r="S18" s="16"/>
      <c r="T18" s="23"/>
      <c r="U18" s="16"/>
      <c r="V18" s="16"/>
    </row>
    <row r="19" spans="1:23" ht="30" customHeight="1" x14ac:dyDescent="0.25">
      <c r="A19" s="64">
        <v>52690</v>
      </c>
      <c r="B19" s="20" t="s">
        <v>3</v>
      </c>
      <c r="C19" s="1">
        <v>45023</v>
      </c>
      <c r="D19" s="48">
        <v>3</v>
      </c>
      <c r="E19" s="11">
        <v>343645</v>
      </c>
      <c r="F19" s="11">
        <v>126098</v>
      </c>
      <c r="G19" s="11">
        <f>E19-F19</f>
        <v>217547</v>
      </c>
      <c r="H19" s="11">
        <f>G19*18%</f>
        <v>39158.46</v>
      </c>
      <c r="I19" s="11">
        <f>G19+H19</f>
        <v>256705.46</v>
      </c>
      <c r="J19" s="11">
        <f>G19*$J$6</f>
        <v>2175.4700000000003</v>
      </c>
      <c r="K19" s="11">
        <f>G19*$K$6</f>
        <v>10877.35</v>
      </c>
      <c r="L19" s="11">
        <f>ROUND(G19*10%,)</f>
        <v>21755</v>
      </c>
      <c r="M19" s="11">
        <f>ROUND(G19*10%,)</f>
        <v>21755</v>
      </c>
      <c r="N19" s="46">
        <f>H19</f>
        <v>39158.46</v>
      </c>
      <c r="O19" s="11">
        <v>0</v>
      </c>
      <c r="P19" s="11">
        <f>I19-SUM(J19:O19)</f>
        <v>160984.18</v>
      </c>
      <c r="Q19" s="21"/>
      <c r="R19" s="11" t="s">
        <v>8</v>
      </c>
      <c r="S19" s="11">
        <v>150000</v>
      </c>
      <c r="T19" s="11">
        <f>S19*1%</f>
        <v>1500</v>
      </c>
      <c r="U19" s="11">
        <f>S19-T19</f>
        <v>148500</v>
      </c>
      <c r="V19" s="17" t="s">
        <v>6</v>
      </c>
      <c r="W19" s="19">
        <f>SUM(P19:P23)-SUM(U19:U23)</f>
        <v>19745.320000000007</v>
      </c>
    </row>
    <row r="20" spans="1:23" ht="30" customHeight="1" x14ac:dyDescent="0.25">
      <c r="A20" s="64">
        <v>52690</v>
      </c>
      <c r="B20" s="20" t="s">
        <v>3</v>
      </c>
      <c r="C20" s="1">
        <v>45147</v>
      </c>
      <c r="D20" s="48">
        <v>5</v>
      </c>
      <c r="E20" s="11">
        <v>230487</v>
      </c>
      <c r="F20" s="11">
        <v>126098</v>
      </c>
      <c r="G20" s="11">
        <f>E20-F20</f>
        <v>104389</v>
      </c>
      <c r="H20" s="11">
        <f>G20*18%</f>
        <v>18790.02</v>
      </c>
      <c r="I20" s="11">
        <f>G20+H20</f>
        <v>123179.02</v>
      </c>
      <c r="J20" s="11">
        <f>G20*$J$6</f>
        <v>1043.8900000000001</v>
      </c>
      <c r="K20" s="11">
        <f>G20*$K$6</f>
        <v>5219.4500000000007</v>
      </c>
      <c r="L20" s="11">
        <f>ROUND(G20*10%,)</f>
        <v>10439</v>
      </c>
      <c r="M20" s="11">
        <f>ROUND(G20*10%,)</f>
        <v>10439</v>
      </c>
      <c r="N20" s="46">
        <f>H20</f>
        <v>18790.02</v>
      </c>
      <c r="O20" s="11">
        <v>0</v>
      </c>
      <c r="P20" s="11">
        <f>I20-SUM(J20:O20)</f>
        <v>77247.66</v>
      </c>
      <c r="Q20" s="21"/>
      <c r="R20" s="11" t="s">
        <v>9</v>
      </c>
      <c r="S20" s="11">
        <v>50000</v>
      </c>
      <c r="T20" s="11">
        <f>S20*1%</f>
        <v>500</v>
      </c>
      <c r="U20" s="11">
        <f t="shared" ref="U20:U22" si="1">S20-T20</f>
        <v>49500</v>
      </c>
      <c r="V20" s="17" t="s">
        <v>7</v>
      </c>
    </row>
    <row r="21" spans="1:23" ht="30" customHeight="1" x14ac:dyDescent="0.25">
      <c r="A21" s="64">
        <v>52690</v>
      </c>
      <c r="B21" s="20" t="s">
        <v>27</v>
      </c>
      <c r="C21" s="1">
        <v>45023</v>
      </c>
      <c r="D21" s="48">
        <v>3</v>
      </c>
      <c r="E21" s="11">
        <f>N19</f>
        <v>39158.46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46">
        <f>E21</f>
        <v>39158.46</v>
      </c>
      <c r="Q21" s="21"/>
      <c r="R21" s="11" t="s">
        <v>31</v>
      </c>
      <c r="S21" s="11">
        <v>39158</v>
      </c>
      <c r="T21" s="11">
        <f t="shared" ref="T21" si="2">S21*S18</f>
        <v>0</v>
      </c>
      <c r="U21" s="11">
        <f t="shared" si="1"/>
        <v>39158</v>
      </c>
      <c r="V21" s="17" t="s">
        <v>28</v>
      </c>
    </row>
    <row r="22" spans="1:23" ht="30.75" customHeight="1" x14ac:dyDescent="0.25">
      <c r="A22" s="64">
        <v>52690</v>
      </c>
      <c r="B22" s="20" t="s">
        <v>27</v>
      </c>
      <c r="C22" s="1"/>
      <c r="D22" s="48">
        <v>5</v>
      </c>
      <c r="E22" s="11">
        <f>N20</f>
        <v>18790.02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f>E22</f>
        <v>18790.02</v>
      </c>
      <c r="Q22" s="11" t="s">
        <v>80</v>
      </c>
      <c r="R22" s="11" t="s">
        <v>30</v>
      </c>
      <c r="S22" s="11">
        <v>39277</v>
      </c>
      <c r="T22" s="11">
        <v>0</v>
      </c>
      <c r="U22" s="11">
        <f t="shared" si="1"/>
        <v>39277</v>
      </c>
      <c r="V22" s="17" t="s">
        <v>29</v>
      </c>
    </row>
    <row r="23" spans="1:23" ht="30.75" customHeight="1" x14ac:dyDescent="0.25">
      <c r="A23" s="64">
        <v>52690</v>
      </c>
      <c r="B23" s="20"/>
      <c r="C23" s="1"/>
      <c r="D23" s="48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7"/>
    </row>
    <row r="24" spans="1:23" s="15" customFormat="1" ht="30" customHeight="1" x14ac:dyDescent="0.25">
      <c r="A24" s="65"/>
      <c r="B24" s="25"/>
      <c r="C24" s="26"/>
      <c r="D24" s="49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4">
        <f>A25</f>
        <v>53624</v>
      </c>
      <c r="R24" s="16"/>
      <c r="S24" s="16"/>
      <c r="T24" s="16"/>
      <c r="U24" s="16"/>
      <c r="V24" s="27"/>
    </row>
    <row r="25" spans="1:23" ht="30" customHeight="1" x14ac:dyDescent="0.15">
      <c r="A25" s="64">
        <v>53624</v>
      </c>
      <c r="B25" s="31" t="s">
        <v>113</v>
      </c>
      <c r="C25" s="1">
        <v>44895</v>
      </c>
      <c r="D25" s="55">
        <v>56</v>
      </c>
      <c r="E25" s="11">
        <v>482318</v>
      </c>
      <c r="F25" s="11">
        <v>18014</v>
      </c>
      <c r="G25" s="11">
        <f>E25-F25</f>
        <v>464304</v>
      </c>
      <c r="H25" s="11">
        <f>G25*18%</f>
        <v>83574.720000000001</v>
      </c>
      <c r="I25" s="11">
        <f>G25+H25</f>
        <v>547878.72</v>
      </c>
      <c r="J25" s="11">
        <f>G25*1%</f>
        <v>4643.04</v>
      </c>
      <c r="K25" s="11">
        <f>G25*5%</f>
        <v>23215.200000000001</v>
      </c>
      <c r="L25" s="11">
        <f>G25*5%</f>
        <v>23215.200000000001</v>
      </c>
      <c r="M25" s="11">
        <f>G25*10%</f>
        <v>46430.400000000001</v>
      </c>
      <c r="N25" s="46">
        <f>H25</f>
        <v>83574.720000000001</v>
      </c>
      <c r="O25" s="11">
        <v>46702</v>
      </c>
      <c r="P25" s="11">
        <f>G25-J25-K25-L25-M25-O25</f>
        <v>320098.15999999997</v>
      </c>
      <c r="Q25" s="11"/>
      <c r="R25" s="11" t="s">
        <v>37</v>
      </c>
      <c r="S25" s="11">
        <v>320099</v>
      </c>
      <c r="T25" s="11"/>
      <c r="U25" s="11">
        <v>320099</v>
      </c>
      <c r="V25" s="28" t="s">
        <v>50</v>
      </c>
      <c r="W25" s="19">
        <f>SUM(P25:P27)-SUM(U25:U27)</f>
        <v>-1.1199999999953434</v>
      </c>
    </row>
    <row r="26" spans="1:23" ht="30" customHeight="1" x14ac:dyDescent="0.15">
      <c r="A26" s="64">
        <v>53624</v>
      </c>
      <c r="B26" s="20" t="s">
        <v>27</v>
      </c>
      <c r="C26" s="11"/>
      <c r="D26" s="55">
        <v>56</v>
      </c>
      <c r="E26" s="11">
        <f>N25</f>
        <v>83574.720000000001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46">
        <f>E26</f>
        <v>83574.720000000001</v>
      </c>
      <c r="Q26" s="11"/>
      <c r="R26" s="11" t="s">
        <v>38</v>
      </c>
      <c r="S26" s="11">
        <v>83575</v>
      </c>
      <c r="T26" s="11"/>
      <c r="U26" s="11">
        <v>83575</v>
      </c>
      <c r="V26" s="28" t="s">
        <v>51</v>
      </c>
    </row>
    <row r="27" spans="1:23" ht="30" customHeight="1" x14ac:dyDescent="0.15">
      <c r="A27" s="64">
        <v>53624</v>
      </c>
      <c r="B27" s="20"/>
      <c r="C27" s="11"/>
      <c r="D27" s="5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28"/>
    </row>
    <row r="28" spans="1:23" s="15" customFormat="1" ht="30" customHeight="1" x14ac:dyDescent="0.25">
      <c r="A28" s="67"/>
      <c r="B28" s="16"/>
      <c r="C28" s="16"/>
      <c r="D28" s="5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4">
        <f>A29</f>
        <v>51409</v>
      </c>
      <c r="R28" s="16"/>
      <c r="S28" s="16"/>
      <c r="T28" s="16"/>
      <c r="U28" s="16"/>
      <c r="V28" s="16"/>
    </row>
    <row r="29" spans="1:23" ht="30" customHeight="1" x14ac:dyDescent="0.15">
      <c r="A29" s="64">
        <v>51409</v>
      </c>
      <c r="B29" s="11" t="s">
        <v>114</v>
      </c>
      <c r="C29" s="29">
        <v>45215</v>
      </c>
      <c r="D29" s="55">
        <v>64</v>
      </c>
      <c r="E29" s="11">
        <v>1351255</v>
      </c>
      <c r="F29" s="11">
        <v>58545</v>
      </c>
      <c r="G29" s="11">
        <f>E29-F29</f>
        <v>1292710</v>
      </c>
      <c r="H29" s="11">
        <f>G29*18%</f>
        <v>232687.8</v>
      </c>
      <c r="I29" s="11">
        <f>G29+H29</f>
        <v>1525397.8</v>
      </c>
      <c r="J29" s="11">
        <f>G29*1%</f>
        <v>12927.1</v>
      </c>
      <c r="K29" s="11">
        <f>G29*5%</f>
        <v>64635.5</v>
      </c>
      <c r="L29" s="11">
        <f>G29*5%</f>
        <v>64635.5</v>
      </c>
      <c r="M29" s="11">
        <f>G29*10%</f>
        <v>129271</v>
      </c>
      <c r="N29" s="46">
        <f>G29*18%</f>
        <v>232687.8</v>
      </c>
      <c r="O29" s="11">
        <v>186675</v>
      </c>
      <c r="P29" s="11">
        <f>G29-J29-K29-L29-M29-O29</f>
        <v>834565.89999999991</v>
      </c>
      <c r="Q29" s="11"/>
      <c r="R29" s="11" t="s">
        <v>39</v>
      </c>
      <c r="S29" s="11">
        <v>79200</v>
      </c>
      <c r="T29" s="11"/>
      <c r="U29" s="11">
        <v>79200</v>
      </c>
      <c r="V29" s="30" t="s">
        <v>52</v>
      </c>
      <c r="W29" s="19">
        <f>SUM(P29:P36)-SUM(U29:U36)</f>
        <v>-173499.30000000005</v>
      </c>
    </row>
    <row r="30" spans="1:23" ht="30" customHeight="1" x14ac:dyDescent="0.25">
      <c r="A30" s="64">
        <v>51409</v>
      </c>
      <c r="B30" s="11" t="s">
        <v>49</v>
      </c>
      <c r="C30" s="11"/>
      <c r="D30" s="55"/>
      <c r="E30" s="11">
        <f>N29</f>
        <v>232687.8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46">
        <f>E30</f>
        <v>232687.8</v>
      </c>
      <c r="Q30" s="11"/>
      <c r="R30" s="11" t="s">
        <v>40</v>
      </c>
      <c r="S30" s="11">
        <v>49500</v>
      </c>
      <c r="T30" s="11"/>
      <c r="U30" s="11">
        <v>49500</v>
      </c>
      <c r="V30" s="30" t="s">
        <v>53</v>
      </c>
    </row>
    <row r="31" spans="1:23" ht="30" customHeight="1" x14ac:dyDescent="0.15">
      <c r="A31" s="64">
        <v>51409</v>
      </c>
      <c r="B31" s="11"/>
      <c r="C31" s="29"/>
      <c r="D31" s="5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 t="s">
        <v>41</v>
      </c>
      <c r="S31" s="11">
        <v>396000</v>
      </c>
      <c r="T31" s="11"/>
      <c r="U31" s="11">
        <v>396000</v>
      </c>
      <c r="V31" s="30" t="s">
        <v>54</v>
      </c>
    </row>
    <row r="32" spans="1:23" ht="30" customHeight="1" x14ac:dyDescent="0.25">
      <c r="A32" s="64">
        <v>51409</v>
      </c>
      <c r="B32" s="11"/>
      <c r="C32" s="11"/>
      <c r="D32" s="5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f t="shared" ref="P32" si="3">G32-J32-K32-L32-M32-O32</f>
        <v>0</v>
      </c>
      <c r="Q32" s="11"/>
      <c r="R32" s="11" t="s">
        <v>74</v>
      </c>
      <c r="S32" s="30">
        <v>297000</v>
      </c>
      <c r="T32" s="30"/>
      <c r="U32" s="30">
        <v>297000</v>
      </c>
      <c r="V32" s="30" t="s">
        <v>55</v>
      </c>
    </row>
    <row r="33" spans="1:23" ht="30" customHeight="1" x14ac:dyDescent="0.25">
      <c r="A33" s="64">
        <v>51409</v>
      </c>
      <c r="B33" s="11"/>
      <c r="C33" s="11"/>
      <c r="D33" s="5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 t="s">
        <v>75</v>
      </c>
      <c r="S33" s="30">
        <v>12865</v>
      </c>
      <c r="T33" s="30"/>
      <c r="U33" s="11">
        <v>12865</v>
      </c>
      <c r="V33" s="30" t="s">
        <v>56</v>
      </c>
    </row>
    <row r="34" spans="1:23" ht="30" customHeight="1" x14ac:dyDescent="0.25">
      <c r="A34" s="64">
        <v>51409</v>
      </c>
      <c r="B34" s="11"/>
      <c r="C34" s="11"/>
      <c r="D34" s="5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 t="s">
        <v>76</v>
      </c>
      <c r="S34" s="30">
        <v>100000</v>
      </c>
      <c r="T34" s="30"/>
      <c r="U34" s="11">
        <v>100000</v>
      </c>
      <c r="V34" s="30" t="s">
        <v>57</v>
      </c>
    </row>
    <row r="35" spans="1:23" ht="30" customHeight="1" x14ac:dyDescent="0.25">
      <c r="A35" s="64">
        <v>51409</v>
      </c>
      <c r="B35" s="11"/>
      <c r="C35" s="11"/>
      <c r="D35" s="5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 t="s">
        <v>79</v>
      </c>
      <c r="S35" s="30">
        <v>232688</v>
      </c>
      <c r="T35" s="30"/>
      <c r="U35" s="11">
        <v>232688</v>
      </c>
      <c r="V35" s="30" t="s">
        <v>58</v>
      </c>
    </row>
    <row r="36" spans="1:23" ht="30" customHeight="1" x14ac:dyDescent="0.25">
      <c r="A36" s="64">
        <v>51409</v>
      </c>
      <c r="B36" s="11"/>
      <c r="C36" s="11"/>
      <c r="D36" s="5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30" t="s">
        <v>78</v>
      </c>
      <c r="S36" s="30">
        <v>73500</v>
      </c>
      <c r="T36" s="30"/>
      <c r="U36" s="11">
        <v>73500</v>
      </c>
      <c r="V36" s="30" t="s">
        <v>77</v>
      </c>
    </row>
    <row r="37" spans="1:23" ht="30" customHeight="1" x14ac:dyDescent="0.25">
      <c r="A37" s="64">
        <v>51409</v>
      </c>
      <c r="B37" s="11"/>
      <c r="C37" s="11"/>
      <c r="D37" s="5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30"/>
      <c r="S37" s="30"/>
      <c r="T37" s="30"/>
      <c r="U37" s="11"/>
      <c r="V37" s="30"/>
      <c r="W37" s="19"/>
    </row>
    <row r="38" spans="1:23" ht="30" customHeight="1" x14ac:dyDescent="0.25">
      <c r="A38" s="67"/>
      <c r="B38" s="16"/>
      <c r="C38" s="16"/>
      <c r="D38" s="5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4">
        <f>A39</f>
        <v>51408</v>
      </c>
      <c r="R38" s="16"/>
      <c r="S38" s="16"/>
      <c r="T38" s="16"/>
      <c r="U38" s="16"/>
      <c r="V38" s="16"/>
    </row>
    <row r="39" spans="1:23" ht="30" customHeight="1" x14ac:dyDescent="0.15">
      <c r="A39" s="64">
        <v>51408</v>
      </c>
      <c r="B39" s="11" t="s">
        <v>115</v>
      </c>
      <c r="C39" s="29">
        <v>44867</v>
      </c>
      <c r="D39" s="55">
        <v>53</v>
      </c>
      <c r="E39" s="11">
        <v>1393332</v>
      </c>
      <c r="F39" s="11">
        <v>18014</v>
      </c>
      <c r="G39" s="11">
        <f>E39-F39</f>
        <v>1375318</v>
      </c>
      <c r="H39" s="11">
        <f>G39*18%</f>
        <v>247557.24</v>
      </c>
      <c r="I39" s="11">
        <f>G39+H39</f>
        <v>1622875.24</v>
      </c>
      <c r="J39" s="11">
        <f>G39*1%</f>
        <v>13753.18</v>
      </c>
      <c r="K39" s="11">
        <f>G39*5%</f>
        <v>68765.900000000009</v>
      </c>
      <c r="L39" s="11">
        <f>G39*5%</f>
        <v>68765.900000000009</v>
      </c>
      <c r="M39" s="11">
        <f>G39*10%</f>
        <v>137531.80000000002</v>
      </c>
      <c r="N39" s="46">
        <f>G39*18%</f>
        <v>247557.24</v>
      </c>
      <c r="O39" s="11">
        <v>276130</v>
      </c>
      <c r="P39" s="11">
        <f>G39-J39-K39-L39-M39-O39</f>
        <v>810371.2200000002</v>
      </c>
      <c r="Q39" s="11"/>
      <c r="R39" s="11"/>
      <c r="S39" s="11"/>
      <c r="T39" s="11"/>
      <c r="U39" s="11">
        <v>247500</v>
      </c>
      <c r="V39" s="30" t="s">
        <v>59</v>
      </c>
      <c r="W39" s="19">
        <f>SUM(P39:P46)-SUM(U39:U46)</f>
        <v>-179628.5399999998</v>
      </c>
    </row>
    <row r="40" spans="1:23" ht="30" customHeight="1" x14ac:dyDescent="0.25">
      <c r="A40" s="64">
        <v>51408</v>
      </c>
      <c r="B40" s="11" t="s">
        <v>49</v>
      </c>
      <c r="C40" s="11"/>
      <c r="D40" s="55"/>
      <c r="E40" s="11">
        <f>N39</f>
        <v>247557.24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46">
        <f>E40</f>
        <v>247557.24</v>
      </c>
      <c r="Q40" s="11"/>
      <c r="R40" s="11"/>
      <c r="S40" s="11"/>
      <c r="T40" s="11"/>
      <c r="U40" s="11">
        <v>247500</v>
      </c>
      <c r="V40" s="30" t="s">
        <v>60</v>
      </c>
    </row>
    <row r="41" spans="1:23" s="79" customFormat="1" ht="30" customHeight="1" x14ac:dyDescent="0.15">
      <c r="A41" s="80">
        <v>51408</v>
      </c>
      <c r="B41" s="75" t="s">
        <v>82</v>
      </c>
      <c r="C41" s="81"/>
      <c r="D41" s="76"/>
      <c r="E41" s="75">
        <v>18000</v>
      </c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>
        <f>E41</f>
        <v>18000</v>
      </c>
      <c r="Q41" s="75"/>
      <c r="R41" s="75"/>
      <c r="S41" s="75"/>
      <c r="T41" s="75"/>
      <c r="U41" s="75">
        <v>99000</v>
      </c>
      <c r="V41" s="77" t="s">
        <v>61</v>
      </c>
    </row>
    <row r="42" spans="1:23" ht="30" customHeight="1" x14ac:dyDescent="0.25">
      <c r="A42" s="64">
        <v>51408</v>
      </c>
      <c r="B42" s="11"/>
      <c r="C42" s="11"/>
      <c r="D42" s="5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>
        <f t="shared" ref="P42" si="4">G42-J42-K42-L42-M42-O42</f>
        <v>0</v>
      </c>
      <c r="Q42" s="11"/>
      <c r="R42" s="30"/>
      <c r="S42" s="30"/>
      <c r="T42" s="30"/>
      <c r="U42" s="11">
        <v>297000</v>
      </c>
      <c r="V42" s="30" t="s">
        <v>62</v>
      </c>
    </row>
    <row r="43" spans="1:23" ht="30" customHeight="1" x14ac:dyDescent="0.25">
      <c r="A43" s="64">
        <v>51408</v>
      </c>
      <c r="B43" s="11"/>
      <c r="C43" s="11"/>
      <c r="D43" s="5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30"/>
      <c r="S43" s="30"/>
      <c r="T43" s="30"/>
      <c r="U43" s="11">
        <v>99000</v>
      </c>
      <c r="V43" s="30" t="s">
        <v>63</v>
      </c>
    </row>
    <row r="44" spans="1:23" ht="30" customHeight="1" x14ac:dyDescent="0.25">
      <c r="A44" s="64">
        <v>51408</v>
      </c>
      <c r="B44" s="11"/>
      <c r="C44" s="11"/>
      <c r="D44" s="5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30"/>
      <c r="S44" s="30"/>
      <c r="T44" s="30"/>
      <c r="U44" s="11">
        <v>247557</v>
      </c>
      <c r="V44" s="30" t="s">
        <v>64</v>
      </c>
    </row>
    <row r="45" spans="1:23" ht="30" customHeight="1" x14ac:dyDescent="0.25">
      <c r="A45" s="64">
        <v>51408</v>
      </c>
      <c r="B45" s="11"/>
      <c r="C45" s="11"/>
      <c r="D45" s="5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30"/>
      <c r="S45" s="30"/>
      <c r="T45" s="30"/>
      <c r="U45" s="11">
        <f>9000 +9000</f>
        <v>18000</v>
      </c>
      <c r="V45" s="30" t="s">
        <v>81</v>
      </c>
      <c r="W45" s="19"/>
    </row>
    <row r="46" spans="1:23" ht="30" customHeight="1" x14ac:dyDescent="0.25">
      <c r="A46" s="64">
        <v>51408</v>
      </c>
      <c r="B46" s="11"/>
      <c r="C46" s="11"/>
      <c r="D46" s="5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30"/>
      <c r="S46" s="30"/>
      <c r="T46" s="30"/>
      <c r="U46" s="11"/>
      <c r="V46" s="30"/>
      <c r="W46" s="19"/>
    </row>
    <row r="47" spans="1:23" ht="30" customHeight="1" x14ac:dyDescent="0.25">
      <c r="A47" s="67"/>
      <c r="B47" s="16"/>
      <c r="C47" s="16"/>
      <c r="D47" s="5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24">
        <f>A48</f>
        <v>55238</v>
      </c>
      <c r="R47" s="16"/>
      <c r="S47" s="16"/>
      <c r="T47" s="16"/>
      <c r="U47" s="16"/>
      <c r="V47" s="16"/>
    </row>
    <row r="48" spans="1:23" ht="30" customHeight="1" x14ac:dyDescent="0.25">
      <c r="A48" s="71">
        <v>55238</v>
      </c>
      <c r="B48" s="31" t="s">
        <v>93</v>
      </c>
      <c r="C48" s="32">
        <v>45389</v>
      </c>
      <c r="D48" s="55">
        <v>2</v>
      </c>
      <c r="E48" s="11">
        <v>741552</v>
      </c>
      <c r="F48" s="11">
        <v>94574</v>
      </c>
      <c r="G48" s="11">
        <f>E48-F48</f>
        <v>646978</v>
      </c>
      <c r="H48" s="11">
        <f>G48*18%</f>
        <v>116456.04</v>
      </c>
      <c r="I48" s="11">
        <f>G48+H48</f>
        <v>763434.04</v>
      </c>
      <c r="J48" s="11">
        <f>G48*1%</f>
        <v>6469.78</v>
      </c>
      <c r="K48" s="11">
        <f>G48*5%</f>
        <v>32348.9</v>
      </c>
      <c r="L48" s="11">
        <f>G48*10%</f>
        <v>64697.8</v>
      </c>
      <c r="M48" s="11">
        <f>G48*10%</f>
        <v>64697.8</v>
      </c>
      <c r="N48" s="46">
        <f>G48*18%</f>
        <v>116456.04</v>
      </c>
      <c r="O48" s="11">
        <v>77299</v>
      </c>
      <c r="P48" s="11">
        <f>G48-J48-K48-L48-M48-O48</f>
        <v>401464.71999999991</v>
      </c>
      <c r="Q48" s="11"/>
      <c r="R48" s="11"/>
      <c r="S48" s="11"/>
      <c r="T48" s="11"/>
      <c r="U48" s="11">
        <v>198000</v>
      </c>
      <c r="V48" s="30" t="s">
        <v>33</v>
      </c>
      <c r="W48" s="19">
        <f>SUM(P48:P54)-SUM(U48:U54)</f>
        <v>1.5199999999022111</v>
      </c>
    </row>
    <row r="49" spans="1:23" ht="30" customHeight="1" x14ac:dyDescent="0.25">
      <c r="A49" s="71">
        <v>55238</v>
      </c>
      <c r="B49" s="11" t="s">
        <v>49</v>
      </c>
      <c r="C49" s="11"/>
      <c r="D49" s="55">
        <v>2</v>
      </c>
      <c r="E49" s="11">
        <f>N48</f>
        <v>116456.04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46">
        <f>E49</f>
        <v>116456.04</v>
      </c>
      <c r="Q49" s="11"/>
      <c r="R49" s="11"/>
      <c r="S49" s="11"/>
      <c r="T49" s="11"/>
      <c r="U49" s="11">
        <v>198000</v>
      </c>
      <c r="V49" s="30" t="s">
        <v>34</v>
      </c>
      <c r="W49" s="19"/>
    </row>
    <row r="50" spans="1:23" ht="30" customHeight="1" x14ac:dyDescent="0.25">
      <c r="A50" s="71">
        <v>55238</v>
      </c>
      <c r="B50" s="31" t="s">
        <v>93</v>
      </c>
      <c r="C50" s="32">
        <v>45239</v>
      </c>
      <c r="D50" s="55">
        <v>10</v>
      </c>
      <c r="E50" s="11">
        <v>182338</v>
      </c>
      <c r="F50" s="11">
        <v>13510</v>
      </c>
      <c r="G50" s="11">
        <f>E50-F50</f>
        <v>168828</v>
      </c>
      <c r="H50" s="11">
        <f>G50*18%</f>
        <v>30389.039999999997</v>
      </c>
      <c r="I50" s="11">
        <f>G50+H50</f>
        <v>199217.04</v>
      </c>
      <c r="J50" s="11">
        <f>G50*1%</f>
        <v>1688.28</v>
      </c>
      <c r="K50" s="11">
        <f>G50*5%</f>
        <v>8441.4</v>
      </c>
      <c r="L50" s="11">
        <f>G50*10%</f>
        <v>16882.8</v>
      </c>
      <c r="M50" s="11">
        <f>G50*10%</f>
        <v>16882.8</v>
      </c>
      <c r="N50" s="46">
        <f>G50*18%</f>
        <v>30389.039999999997</v>
      </c>
      <c r="O50" s="11">
        <v>8648</v>
      </c>
      <c r="P50" s="11">
        <f>G50-J50-K50-L50-M50-O50</f>
        <v>116284.72000000002</v>
      </c>
      <c r="Q50" s="11"/>
      <c r="R50" s="30"/>
      <c r="S50" s="30"/>
      <c r="T50" s="30"/>
      <c r="U50" s="11">
        <v>49500</v>
      </c>
      <c r="V50" s="30" t="s">
        <v>35</v>
      </c>
      <c r="W50" s="19"/>
    </row>
    <row r="51" spans="1:23" ht="30" customHeight="1" x14ac:dyDescent="0.25">
      <c r="A51" s="71">
        <v>55238</v>
      </c>
      <c r="B51" s="11" t="s">
        <v>49</v>
      </c>
      <c r="C51" s="11"/>
      <c r="D51" s="55">
        <v>10</v>
      </c>
      <c r="E51" s="11">
        <f>N50</f>
        <v>30389.039999999997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46">
        <f>E51</f>
        <v>30389.039999999997</v>
      </c>
      <c r="Q51" s="11"/>
      <c r="R51" s="30"/>
      <c r="S51" s="30"/>
      <c r="T51" s="30"/>
      <c r="U51" s="11">
        <v>72419</v>
      </c>
      <c r="V51" s="30" t="s">
        <v>36</v>
      </c>
      <c r="W51" s="19"/>
    </row>
    <row r="52" spans="1:23" ht="30" customHeight="1" x14ac:dyDescent="0.25">
      <c r="A52" s="71">
        <v>55238</v>
      </c>
      <c r="B52" s="11"/>
      <c r="C52" s="11"/>
      <c r="D52" s="5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30"/>
      <c r="S52" s="30"/>
      <c r="T52" s="30"/>
      <c r="U52" s="11">
        <v>116285</v>
      </c>
      <c r="V52" s="30" t="s">
        <v>47</v>
      </c>
      <c r="W52" s="19"/>
    </row>
    <row r="53" spans="1:23" ht="30" customHeight="1" x14ac:dyDescent="0.25">
      <c r="A53" s="71">
        <v>55238</v>
      </c>
      <c r="B53" s="11"/>
      <c r="C53" s="11"/>
      <c r="D53" s="5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30"/>
      <c r="S53" s="30"/>
      <c r="T53" s="30"/>
      <c r="U53" s="11">
        <v>30389</v>
      </c>
      <c r="V53" s="30" t="s">
        <v>48</v>
      </c>
    </row>
    <row r="54" spans="1:23" ht="30" customHeight="1" x14ac:dyDescent="0.25">
      <c r="A54" s="71">
        <v>55238</v>
      </c>
      <c r="B54" s="11"/>
      <c r="C54" s="11"/>
      <c r="D54" s="5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30"/>
      <c r="S54" s="30"/>
      <c r="T54" s="30"/>
      <c r="U54" s="11"/>
      <c r="V54" s="30"/>
      <c r="W54" s="19"/>
    </row>
    <row r="55" spans="1:23" ht="30" customHeight="1" x14ac:dyDescent="0.25">
      <c r="A55" s="67"/>
      <c r="B55" s="16"/>
      <c r="C55" s="16"/>
      <c r="D55" s="5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24">
        <f>A56</f>
        <v>52691</v>
      </c>
      <c r="R55" s="16"/>
      <c r="S55" s="16"/>
      <c r="T55" s="16"/>
      <c r="U55" s="16"/>
      <c r="V55" s="16"/>
    </row>
    <row r="56" spans="1:23" ht="30" customHeight="1" x14ac:dyDescent="0.25">
      <c r="A56" s="71">
        <v>52691</v>
      </c>
      <c r="B56" s="11" t="s">
        <v>94</v>
      </c>
      <c r="C56" s="32">
        <v>44867</v>
      </c>
      <c r="D56" s="55">
        <v>52</v>
      </c>
      <c r="E56" s="11">
        <v>684822</v>
      </c>
      <c r="F56" s="11">
        <v>40532</v>
      </c>
      <c r="G56" s="11">
        <f>E56-F56</f>
        <v>644290</v>
      </c>
      <c r="H56" s="11">
        <f>G56*18%</f>
        <v>115972.2</v>
      </c>
      <c r="I56" s="11">
        <f>G56+H56</f>
        <v>760262.2</v>
      </c>
      <c r="J56" s="11">
        <f>G56*1%</f>
        <v>6442.9000000000005</v>
      </c>
      <c r="K56" s="11">
        <f>G56*5%</f>
        <v>32214.5</v>
      </c>
      <c r="L56" s="11">
        <f>G56*5%</f>
        <v>32214.5</v>
      </c>
      <c r="M56" s="11">
        <f>G56*10%</f>
        <v>64429</v>
      </c>
      <c r="N56" s="46">
        <f>G56*18%</f>
        <v>115972.2</v>
      </c>
      <c r="O56" s="11">
        <f>45289</f>
        <v>45289</v>
      </c>
      <c r="P56" s="11">
        <f>G56-J56-K56-L56-M56-O56</f>
        <v>463700.1</v>
      </c>
      <c r="Q56" s="11"/>
      <c r="R56" s="11"/>
      <c r="S56" s="11"/>
      <c r="T56" s="11"/>
      <c r="U56" s="11">
        <v>99000</v>
      </c>
      <c r="V56" s="30" t="s">
        <v>65</v>
      </c>
      <c r="W56" s="19">
        <f>SUM(P56:P67)-SUM(U56:U67)</f>
        <v>-178577.78000000003</v>
      </c>
    </row>
    <row r="57" spans="1:23" ht="30" customHeight="1" x14ac:dyDescent="0.25">
      <c r="A57" s="71">
        <v>52691</v>
      </c>
      <c r="B57" s="11" t="s">
        <v>49</v>
      </c>
      <c r="C57" s="11"/>
      <c r="D57" s="55">
        <v>52</v>
      </c>
      <c r="E57" s="11">
        <f>N56</f>
        <v>115972.2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46">
        <f>E57</f>
        <v>115972.2</v>
      </c>
      <c r="Q57" s="11"/>
      <c r="R57" s="11"/>
      <c r="S57" s="11"/>
      <c r="T57" s="11"/>
      <c r="U57" s="11">
        <v>297000</v>
      </c>
      <c r="V57" s="30" t="s">
        <v>66</v>
      </c>
      <c r="W57" s="19"/>
    </row>
    <row r="58" spans="1:23" ht="30" customHeight="1" x14ac:dyDescent="0.25">
      <c r="A58" s="71">
        <v>52691</v>
      </c>
      <c r="B58" s="11" t="s">
        <v>95</v>
      </c>
      <c r="C58" s="32">
        <v>44957</v>
      </c>
      <c r="D58" s="55">
        <v>57</v>
      </c>
      <c r="E58" s="11">
        <v>826554</v>
      </c>
      <c r="F58" s="11">
        <v>36028</v>
      </c>
      <c r="G58" s="11">
        <f>E58-F58</f>
        <v>790526</v>
      </c>
      <c r="H58" s="11">
        <f>G58*18%</f>
        <v>142294.68</v>
      </c>
      <c r="I58" s="11">
        <f>G58+H58</f>
        <v>932820.67999999993</v>
      </c>
      <c r="J58" s="11">
        <f>G58*1%</f>
        <v>7905.26</v>
      </c>
      <c r="K58" s="11">
        <f>G58*5%</f>
        <v>39526.300000000003</v>
      </c>
      <c r="L58" s="11">
        <f>G58*10%</f>
        <v>79052.600000000006</v>
      </c>
      <c r="M58" s="11">
        <f>G58*10%</f>
        <v>79052.600000000006</v>
      </c>
      <c r="N58" s="46">
        <f>G58*18%</f>
        <v>142294.68</v>
      </c>
      <c r="O58" s="11">
        <v>244748</v>
      </c>
      <c r="P58" s="11">
        <f>G58-J58-K58-L58-M58-O58</f>
        <v>340241.24</v>
      </c>
      <c r="Q58" s="11"/>
      <c r="R58" s="30"/>
      <c r="S58" s="30"/>
      <c r="T58" s="30"/>
      <c r="U58" s="11">
        <v>67700</v>
      </c>
      <c r="V58" s="30" t="s">
        <v>67</v>
      </c>
      <c r="W58" s="19"/>
    </row>
    <row r="59" spans="1:23" ht="30" customHeight="1" x14ac:dyDescent="0.25">
      <c r="A59" s="71">
        <v>52691</v>
      </c>
      <c r="B59" s="11" t="s">
        <v>49</v>
      </c>
      <c r="C59" s="11"/>
      <c r="D59" s="55">
        <v>57</v>
      </c>
      <c r="E59" s="11">
        <f>N58</f>
        <v>142294.68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46">
        <f>E59</f>
        <v>142294.68</v>
      </c>
      <c r="Q59" s="11"/>
      <c r="R59" s="30"/>
      <c r="S59" s="30"/>
      <c r="T59" s="30"/>
      <c r="U59" s="11">
        <v>115972</v>
      </c>
      <c r="V59" s="30" t="s">
        <v>68</v>
      </c>
      <c r="W59" s="19"/>
    </row>
    <row r="60" spans="1:23" s="79" customFormat="1" ht="30" customHeight="1" x14ac:dyDescent="0.25">
      <c r="A60" s="74">
        <v>52691</v>
      </c>
      <c r="B60" s="75" t="s">
        <v>82</v>
      </c>
      <c r="C60" s="75"/>
      <c r="D60" s="76"/>
      <c r="E60" s="75">
        <v>6000</v>
      </c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>
        <f>E60</f>
        <v>6000</v>
      </c>
      <c r="Q60" s="75"/>
      <c r="R60" s="77"/>
      <c r="S60" s="77"/>
      <c r="T60" s="77"/>
      <c r="U60" s="75">
        <v>340241</v>
      </c>
      <c r="V60" s="77" t="s">
        <v>69</v>
      </c>
      <c r="W60" s="78"/>
    </row>
    <row r="61" spans="1:23" s="79" customFormat="1" ht="30" customHeight="1" x14ac:dyDescent="0.25">
      <c r="A61" s="74">
        <v>52691</v>
      </c>
      <c r="B61" s="75" t="s">
        <v>84</v>
      </c>
      <c r="C61" s="75"/>
      <c r="D61" s="76"/>
      <c r="E61" s="75">
        <v>19422</v>
      </c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>
        <f>E61</f>
        <v>19422</v>
      </c>
      <c r="Q61" s="75"/>
      <c r="R61" s="77"/>
      <c r="S61" s="77"/>
      <c r="T61" s="77"/>
      <c r="U61" s="75">
        <v>148500</v>
      </c>
      <c r="V61" s="77" t="s">
        <v>70</v>
      </c>
    </row>
    <row r="62" spans="1:23" ht="30" customHeight="1" x14ac:dyDescent="0.25">
      <c r="A62" s="71">
        <v>52691</v>
      </c>
      <c r="B62" s="11"/>
      <c r="C62" s="11"/>
      <c r="D62" s="5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30"/>
      <c r="S62" s="30"/>
      <c r="T62" s="30"/>
      <c r="U62" s="11">
        <v>142295</v>
      </c>
      <c r="V62" s="30" t="s">
        <v>71</v>
      </c>
      <c r="W62" s="19"/>
    </row>
    <row r="63" spans="1:23" ht="30" customHeight="1" x14ac:dyDescent="0.25">
      <c r="A63" s="71">
        <v>52691</v>
      </c>
      <c r="B63" s="11"/>
      <c r="C63" s="11"/>
      <c r="D63" s="5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30"/>
      <c r="S63" s="30"/>
      <c r="T63" s="30"/>
      <c r="U63" s="11">
        <v>49500</v>
      </c>
      <c r="V63" s="30" t="s">
        <v>72</v>
      </c>
      <c r="W63" s="19"/>
    </row>
    <row r="64" spans="1:23" ht="30" customHeight="1" x14ac:dyDescent="0.25">
      <c r="A64" s="71">
        <v>52691</v>
      </c>
      <c r="B64" s="33"/>
      <c r="C64" s="33"/>
      <c r="D64" s="57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11"/>
      <c r="R64" s="30"/>
      <c r="S64" s="30"/>
      <c r="T64" s="30"/>
      <c r="U64" s="33">
        <v>6000</v>
      </c>
      <c r="V64" s="47" t="s">
        <v>83</v>
      </c>
      <c r="W64" s="19"/>
    </row>
    <row r="65" spans="1:23" ht="30" customHeight="1" x14ac:dyDescent="0.25">
      <c r="A65" s="71">
        <v>52691</v>
      </c>
      <c r="B65" s="33"/>
      <c r="C65" s="33"/>
      <c r="D65" s="57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11"/>
      <c r="R65" s="30"/>
      <c r="S65" s="30"/>
      <c r="T65" s="30"/>
      <c r="U65" s="33"/>
      <c r="V65" s="47"/>
      <c r="W65" s="19"/>
    </row>
    <row r="66" spans="1:23" ht="30" customHeight="1" x14ac:dyDescent="0.25">
      <c r="A66" s="71">
        <v>52691</v>
      </c>
      <c r="B66" s="33"/>
      <c r="C66" s="33"/>
      <c r="D66" s="57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11"/>
      <c r="R66" s="30"/>
      <c r="S66" s="30"/>
      <c r="T66" s="30"/>
      <c r="U66" s="33"/>
      <c r="V66" s="47"/>
      <c r="W66" s="19"/>
    </row>
    <row r="67" spans="1:23" ht="30" customHeight="1" thickBot="1" x14ac:dyDescent="0.2">
      <c r="A67" s="71">
        <v>52691</v>
      </c>
      <c r="B67" s="33"/>
      <c r="C67" s="33"/>
      <c r="D67" s="57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11"/>
      <c r="R67" s="11"/>
      <c r="S67" s="11"/>
      <c r="T67" s="11"/>
      <c r="U67" s="33"/>
      <c r="V67" s="38"/>
    </row>
    <row r="68" spans="1:23" ht="30" customHeight="1" x14ac:dyDescent="0.25">
      <c r="A68" s="68"/>
      <c r="B68" s="40"/>
      <c r="C68" s="40"/>
      <c r="D68" s="58"/>
      <c r="E68" s="40"/>
      <c r="F68" s="40"/>
      <c r="G68" s="40"/>
      <c r="H68" s="40"/>
      <c r="I68" s="40"/>
      <c r="J68" s="40"/>
      <c r="K68" s="39">
        <f t="shared" ref="K68:O68" si="5">SUM(K6:K67)</f>
        <v>371859.55000000005</v>
      </c>
      <c r="L68" s="39">
        <f t="shared" si="5"/>
        <v>450184.4</v>
      </c>
      <c r="M68" s="39">
        <f t="shared" si="5"/>
        <v>664339.5</v>
      </c>
      <c r="N68" s="39">
        <f t="shared" si="5"/>
        <v>1338694.2</v>
      </c>
      <c r="O68" s="39">
        <f t="shared" si="5"/>
        <v>976930</v>
      </c>
      <c r="P68" s="39">
        <f>SUM(P8:P67)</f>
        <v>6282314.5851999996</v>
      </c>
      <c r="Q68" s="11"/>
      <c r="R68" s="11"/>
      <c r="S68" s="11"/>
      <c r="T68" s="11"/>
      <c r="U68" s="39">
        <f>SUM(U8:U67)</f>
        <v>6793579</v>
      </c>
      <c r="V68" s="40"/>
      <c r="W68" s="34">
        <f>SUM(W7:W67)</f>
        <v>-511264.41479999997</v>
      </c>
    </row>
    <row r="69" spans="1:23" ht="30" customHeight="1" x14ac:dyDescent="0.25">
      <c r="A69" s="66"/>
      <c r="B69" s="11"/>
      <c r="C69" s="11"/>
      <c r="D69" s="5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36"/>
      <c r="V69" s="11"/>
    </row>
    <row r="70" spans="1:23" ht="30" customHeight="1" thickBot="1" x14ac:dyDescent="0.3">
      <c r="A70" s="69"/>
      <c r="B70" s="18"/>
      <c r="C70" s="18"/>
      <c r="D70" s="53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37">
        <f>P68-U68</f>
        <v>-511264.41480000038</v>
      </c>
      <c r="V70" s="18"/>
    </row>
    <row r="71" spans="1:23" ht="30" customHeight="1" x14ac:dyDescent="0.25">
      <c r="A71" s="70"/>
      <c r="B71" s="9"/>
      <c r="C71" s="9"/>
      <c r="D71" s="5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3" ht="30" customHeight="1" thickBot="1" x14ac:dyDescent="0.3">
      <c r="A72" s="70"/>
      <c r="B72" s="9"/>
      <c r="C72" s="9"/>
      <c r="D72" s="5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3" ht="30" customHeight="1" thickBot="1" x14ac:dyDescent="0.3">
      <c r="A73" s="70"/>
      <c r="B73" s="9"/>
      <c r="C73" s="9"/>
      <c r="D73" s="59"/>
      <c r="E73" s="9"/>
      <c r="F73" s="9"/>
      <c r="G73" s="9"/>
      <c r="H73" s="9"/>
      <c r="I73" s="9"/>
      <c r="J73" s="9"/>
      <c r="K73" s="9"/>
      <c r="L73" s="96" t="s">
        <v>4</v>
      </c>
      <c r="M73" s="96"/>
      <c r="N73" s="96"/>
      <c r="O73" s="96"/>
      <c r="P73" s="9"/>
      <c r="Q73" s="9"/>
      <c r="R73" s="9"/>
      <c r="S73" s="9"/>
      <c r="T73" s="9"/>
      <c r="U73" s="9"/>
      <c r="V73" s="9"/>
    </row>
    <row r="74" spans="1:23" ht="30" customHeight="1" thickBot="1" x14ac:dyDescent="0.3">
      <c r="A74" s="70"/>
      <c r="B74" s="9"/>
      <c r="C74" s="9"/>
      <c r="D74" s="59"/>
      <c r="E74" s="9"/>
      <c r="F74" s="9"/>
      <c r="G74" s="9"/>
      <c r="H74" s="9"/>
      <c r="I74" s="9"/>
      <c r="J74" s="9"/>
      <c r="K74" s="9"/>
      <c r="L74" s="90" t="s">
        <v>85</v>
      </c>
      <c r="M74" s="90"/>
      <c r="N74" s="90"/>
      <c r="O74" s="90"/>
      <c r="P74" s="9"/>
      <c r="Q74" s="9"/>
      <c r="R74" s="9"/>
      <c r="S74" s="9"/>
      <c r="T74" s="9"/>
      <c r="U74" s="9"/>
      <c r="V74" s="9"/>
    </row>
    <row r="75" spans="1:23" ht="30" customHeight="1" thickBot="1" x14ac:dyDescent="0.3">
      <c r="A75" s="70"/>
      <c r="B75" s="9"/>
      <c r="C75" s="9"/>
      <c r="D75" s="59"/>
      <c r="E75" s="9"/>
      <c r="F75" s="9"/>
      <c r="G75" s="9"/>
      <c r="H75" s="9"/>
      <c r="I75" s="9"/>
      <c r="J75" s="9"/>
      <c r="K75" s="9"/>
      <c r="L75" s="90" t="s">
        <v>42</v>
      </c>
      <c r="M75" s="90"/>
      <c r="N75" s="91">
        <f>M68+K68+L68</f>
        <v>1486383.4500000002</v>
      </c>
      <c r="O75" s="91"/>
      <c r="P75" s="72">
        <f>N75+O68</f>
        <v>2463313.4500000002</v>
      </c>
      <c r="Q75" s="9"/>
      <c r="R75" s="9"/>
      <c r="S75" s="9"/>
      <c r="T75" s="9"/>
      <c r="U75" s="9"/>
      <c r="V75" s="9"/>
    </row>
    <row r="76" spans="1:23" ht="30" customHeight="1" thickBot="1" x14ac:dyDescent="0.3">
      <c r="A76" s="70"/>
      <c r="B76" s="9"/>
      <c r="C76" s="9"/>
      <c r="D76" s="59"/>
      <c r="E76" s="9"/>
      <c r="F76" s="9"/>
      <c r="G76" s="9"/>
      <c r="H76" s="9"/>
      <c r="I76" s="9"/>
      <c r="J76" s="9"/>
      <c r="K76" s="9"/>
      <c r="L76" s="90" t="s">
        <v>43</v>
      </c>
      <c r="M76" s="90"/>
      <c r="N76" s="91">
        <f>U70</f>
        <v>-511264.41480000038</v>
      </c>
      <c r="O76" s="91"/>
      <c r="P76" s="9"/>
      <c r="Q76" s="9"/>
      <c r="R76" s="9"/>
      <c r="S76" s="9"/>
      <c r="T76" s="9"/>
      <c r="U76" s="9"/>
      <c r="V76" s="9"/>
    </row>
    <row r="77" spans="1:23" ht="30" customHeight="1" thickBot="1" x14ac:dyDescent="0.3">
      <c r="A77" s="70"/>
      <c r="B77" s="9"/>
      <c r="C77" s="9"/>
      <c r="D77" s="59"/>
      <c r="E77" s="9"/>
      <c r="F77" s="9"/>
      <c r="G77" s="9"/>
      <c r="H77" s="9"/>
      <c r="I77" s="9"/>
      <c r="J77" s="9"/>
      <c r="K77" s="9"/>
      <c r="L77" s="90" t="s">
        <v>86</v>
      </c>
      <c r="M77" s="90"/>
      <c r="N77" s="91">
        <f>O68</f>
        <v>976930</v>
      </c>
      <c r="O77" s="91"/>
      <c r="P77" s="9"/>
      <c r="Q77" s="9"/>
      <c r="R77" s="9"/>
      <c r="S77" s="9"/>
      <c r="T77" s="9"/>
      <c r="U77" s="9"/>
      <c r="V77" s="9"/>
    </row>
    <row r="78" spans="1:23" ht="30" customHeight="1" thickBot="1" x14ac:dyDescent="0.3">
      <c r="A78" s="70"/>
      <c r="B78" s="9"/>
      <c r="C78" s="9"/>
      <c r="D78" s="59"/>
      <c r="E78" s="9"/>
      <c r="F78" s="9"/>
      <c r="G78" s="9"/>
      <c r="H78" s="9"/>
      <c r="I78" s="9"/>
      <c r="J78" s="9"/>
      <c r="K78" s="9"/>
      <c r="L78" s="92" t="s">
        <v>44</v>
      </c>
      <c r="M78" s="93"/>
      <c r="N78" s="94">
        <f>N68-P59-P57-P51-P49-P40-P30-P26-P21-P12-P9-P22</f>
        <v>-4.0017766878008842E-11</v>
      </c>
      <c r="O78" s="95"/>
      <c r="P78" s="9"/>
      <c r="Q78" s="9"/>
      <c r="R78" s="9"/>
      <c r="S78" s="9"/>
      <c r="T78" s="9"/>
      <c r="U78" s="9"/>
      <c r="V78" s="9"/>
    </row>
    <row r="79" spans="1:23" ht="30" customHeight="1" x14ac:dyDescent="0.25">
      <c r="A79" s="70"/>
      <c r="B79" s="9"/>
      <c r="C79" s="9"/>
      <c r="D79" s="5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3" ht="30" customHeight="1" x14ac:dyDescent="0.25">
      <c r="A80" s="70"/>
      <c r="B80" s="9"/>
      <c r="C80" s="9"/>
      <c r="D80" s="5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30" customHeight="1" x14ac:dyDescent="0.25">
      <c r="A81" s="70"/>
      <c r="B81" s="9"/>
      <c r="C81" s="9"/>
      <c r="D81" s="5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30" customHeight="1" x14ac:dyDescent="0.25">
      <c r="A82" s="70"/>
      <c r="B82" s="9"/>
      <c r="C82" s="9"/>
      <c r="D82" s="5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30" customHeight="1" x14ac:dyDescent="0.25">
      <c r="A83" s="70"/>
      <c r="B83" s="9"/>
      <c r="C83" s="9"/>
      <c r="D83" s="5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30" customHeight="1" x14ac:dyDescent="0.25">
      <c r="A84" s="70"/>
      <c r="B84" s="9"/>
      <c r="C84" s="9"/>
      <c r="D84" s="5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30" customHeight="1" x14ac:dyDescent="0.25">
      <c r="A85" s="70"/>
      <c r="B85" s="9"/>
      <c r="C85" s="9"/>
      <c r="D85" s="5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30" customHeight="1" x14ac:dyDescent="0.25">
      <c r="A86" s="70"/>
      <c r="B86" s="9"/>
      <c r="C86" s="9"/>
      <c r="D86" s="5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30" customHeight="1" x14ac:dyDescent="0.25">
      <c r="A87" s="70"/>
      <c r="B87" s="9"/>
      <c r="C87" s="9"/>
      <c r="D87" s="5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30" customHeight="1" x14ac:dyDescent="0.25">
      <c r="A88" s="70"/>
      <c r="B88" s="9"/>
      <c r="C88" s="9"/>
      <c r="D88" s="5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30" customHeight="1" x14ac:dyDescent="0.25">
      <c r="A89" s="70"/>
      <c r="B89" s="9"/>
      <c r="C89" s="9"/>
      <c r="D89" s="5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30" customHeight="1" x14ac:dyDescent="0.25">
      <c r="A90" s="70"/>
      <c r="B90" s="9"/>
      <c r="C90" s="9"/>
      <c r="D90" s="5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30" customHeight="1" x14ac:dyDescent="0.25">
      <c r="A91" s="70"/>
      <c r="B91" s="9"/>
      <c r="C91" s="9"/>
      <c r="D91" s="5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30" customHeight="1" x14ac:dyDescent="0.25">
      <c r="A92" s="70"/>
      <c r="B92" s="9"/>
      <c r="C92" s="9"/>
      <c r="D92" s="5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30" customHeight="1" x14ac:dyDescent="0.25">
      <c r="A93" s="70"/>
      <c r="B93" s="9"/>
      <c r="C93" s="9"/>
      <c r="D93" s="5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30" customHeight="1" x14ac:dyDescent="0.25">
      <c r="A94" s="70"/>
      <c r="B94" s="9"/>
      <c r="C94" s="9"/>
      <c r="D94" s="5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30" customHeight="1" x14ac:dyDescent="0.25">
      <c r="A95" s="70"/>
      <c r="B95" s="9"/>
      <c r="C95" s="9"/>
      <c r="D95" s="5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30" customHeight="1" x14ac:dyDescent="0.25">
      <c r="A96" s="70"/>
      <c r="B96" s="9"/>
      <c r="C96" s="9"/>
      <c r="D96" s="5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30" customHeight="1" x14ac:dyDescent="0.25">
      <c r="A97" s="70"/>
      <c r="B97" s="9"/>
      <c r="C97" s="9"/>
      <c r="D97" s="5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30" customHeight="1" x14ac:dyDescent="0.25">
      <c r="A98" s="70"/>
      <c r="B98" s="9"/>
      <c r="C98" s="9"/>
      <c r="D98" s="5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30" customHeight="1" x14ac:dyDescent="0.25">
      <c r="A99" s="70"/>
      <c r="B99" s="9"/>
      <c r="C99" s="9"/>
      <c r="D99" s="5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30" customHeight="1" x14ac:dyDescent="0.25">
      <c r="A100" s="70"/>
      <c r="B100" s="9"/>
      <c r="C100" s="9"/>
      <c r="D100" s="5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30" customHeight="1" x14ac:dyDescent="0.25">
      <c r="A101" s="70"/>
      <c r="B101" s="9"/>
      <c r="C101" s="9"/>
      <c r="D101" s="5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30" customHeight="1" x14ac:dyDescent="0.25">
      <c r="A102" s="70"/>
      <c r="B102" s="9"/>
      <c r="C102" s="9"/>
      <c r="D102" s="5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30" customHeight="1" x14ac:dyDescent="0.25">
      <c r="A103" s="70"/>
      <c r="B103" s="9"/>
      <c r="C103" s="9"/>
      <c r="D103" s="5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30" customHeight="1" x14ac:dyDescent="0.25">
      <c r="A104" s="70"/>
      <c r="B104" s="9"/>
      <c r="C104" s="9"/>
      <c r="D104" s="5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30" customHeight="1" x14ac:dyDescent="0.25">
      <c r="A105" s="70"/>
      <c r="B105" s="9"/>
      <c r="C105" s="9"/>
      <c r="D105" s="5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30" customHeight="1" x14ac:dyDescent="0.25">
      <c r="A106" s="70"/>
      <c r="B106" s="9"/>
      <c r="C106" s="9"/>
      <c r="D106" s="5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30" customHeight="1" x14ac:dyDescent="0.25">
      <c r="A107" s="70"/>
      <c r="B107" s="9"/>
      <c r="C107" s="9"/>
      <c r="D107" s="5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30" customHeight="1" x14ac:dyDescent="0.25">
      <c r="A108" s="70"/>
      <c r="B108" s="9"/>
      <c r="C108" s="9"/>
      <c r="D108" s="5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30" customHeight="1" x14ac:dyDescent="0.25">
      <c r="A109" s="70"/>
      <c r="B109" s="9"/>
      <c r="C109" s="9"/>
      <c r="D109" s="5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30" customHeight="1" x14ac:dyDescent="0.25">
      <c r="A110" s="70"/>
      <c r="B110" s="9"/>
      <c r="C110" s="9"/>
      <c r="D110" s="5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30" customHeight="1" x14ac:dyDescent="0.25">
      <c r="A111" s="70"/>
      <c r="B111" s="9"/>
      <c r="C111" s="9"/>
      <c r="D111" s="5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30" customHeight="1" x14ac:dyDescent="0.25">
      <c r="A112" s="70"/>
      <c r="B112" s="9"/>
      <c r="C112" s="9"/>
      <c r="D112" s="5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30" customHeight="1" x14ac:dyDescent="0.25">
      <c r="A113" s="70"/>
      <c r="B113" s="9"/>
      <c r="C113" s="9"/>
      <c r="D113" s="5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30" customHeight="1" x14ac:dyDescent="0.25">
      <c r="A114" s="70"/>
      <c r="B114" s="9"/>
      <c r="C114" s="9"/>
      <c r="D114" s="5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30" customHeight="1" x14ac:dyDescent="0.25">
      <c r="A115" s="70"/>
      <c r="B115" s="9"/>
      <c r="C115" s="9"/>
      <c r="D115" s="5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30" customHeight="1" x14ac:dyDescent="0.25">
      <c r="A116" s="70"/>
      <c r="B116" s="9"/>
      <c r="C116" s="9"/>
      <c r="D116" s="5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30" customHeight="1" x14ac:dyDescent="0.25">
      <c r="A117" s="70"/>
      <c r="B117" s="9"/>
      <c r="C117" s="9"/>
      <c r="D117" s="5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30" customHeight="1" x14ac:dyDescent="0.25">
      <c r="A118" s="70"/>
      <c r="B118" s="9"/>
      <c r="C118" s="9"/>
      <c r="D118" s="5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30" customHeight="1" x14ac:dyDescent="0.25">
      <c r="A119" s="70"/>
      <c r="B119" s="9"/>
      <c r="C119" s="9"/>
      <c r="D119" s="5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30" customHeight="1" x14ac:dyDescent="0.25">
      <c r="A120" s="70"/>
      <c r="B120" s="9"/>
      <c r="C120" s="9"/>
      <c r="D120" s="5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30" customHeight="1" x14ac:dyDescent="0.25">
      <c r="A121" s="70"/>
      <c r="B121" s="9"/>
      <c r="C121" s="9"/>
      <c r="D121" s="5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30" customHeight="1" x14ac:dyDescent="0.25">
      <c r="A122" s="70"/>
      <c r="B122" s="9"/>
      <c r="C122" s="9"/>
      <c r="D122" s="5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30" customHeight="1" x14ac:dyDescent="0.25">
      <c r="A123" s="70"/>
      <c r="B123" s="9"/>
      <c r="C123" s="9"/>
      <c r="D123" s="5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30" customHeight="1" x14ac:dyDescent="0.25">
      <c r="A124" s="70"/>
      <c r="B124" s="9"/>
      <c r="C124" s="9"/>
      <c r="D124" s="5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30" customHeight="1" x14ac:dyDescent="0.25">
      <c r="A125" s="70"/>
      <c r="B125" s="9"/>
      <c r="C125" s="9"/>
      <c r="D125" s="5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30" customHeight="1" x14ac:dyDescent="0.25">
      <c r="A126" s="70"/>
      <c r="B126" s="9"/>
      <c r="C126" s="9"/>
      <c r="D126" s="5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30" customHeight="1" x14ac:dyDescent="0.25">
      <c r="A127" s="70"/>
      <c r="B127" s="9"/>
      <c r="C127" s="9"/>
      <c r="D127" s="5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30" customHeight="1" x14ac:dyDescent="0.25">
      <c r="A128" s="70"/>
      <c r="B128" s="9"/>
      <c r="C128" s="9"/>
      <c r="D128" s="5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30" customHeight="1" x14ac:dyDescent="0.25">
      <c r="A129" s="70"/>
      <c r="B129" s="9"/>
      <c r="C129" s="9"/>
      <c r="D129" s="5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30" customHeight="1" x14ac:dyDescent="0.25">
      <c r="A130" s="70"/>
      <c r="B130" s="9"/>
      <c r="C130" s="9"/>
      <c r="D130" s="5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30" customHeight="1" x14ac:dyDescent="0.25">
      <c r="A131" s="70"/>
      <c r="B131" s="9"/>
      <c r="C131" s="9"/>
      <c r="D131" s="5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30" customHeight="1" x14ac:dyDescent="0.25">
      <c r="A132" s="70"/>
      <c r="B132" s="9"/>
      <c r="C132" s="9"/>
      <c r="D132" s="5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</sheetData>
  <mergeCells count="10">
    <mergeCell ref="L77:M77"/>
    <mergeCell ref="N77:O77"/>
    <mergeCell ref="L78:M78"/>
    <mergeCell ref="N78:O78"/>
    <mergeCell ref="L73:O73"/>
    <mergeCell ref="L74:O74"/>
    <mergeCell ref="L75:M75"/>
    <mergeCell ref="N75:O75"/>
    <mergeCell ref="L76:M76"/>
    <mergeCell ref="N76:O76"/>
  </mergeCells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2025-06-03T06:17:07Z</dcterms:modified>
</cp:coreProperties>
</file>