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M35" i="1" s="1"/>
  <c r="J35" i="1" l="1"/>
  <c r="K35" i="1"/>
  <c r="H35" i="1"/>
  <c r="L35" i="1"/>
  <c r="O35" i="1" l="1"/>
  <c r="I35" i="1"/>
  <c r="P35" i="1" s="1"/>
  <c r="G38" i="1"/>
  <c r="K38" i="1" s="1"/>
  <c r="Q37" i="1"/>
  <c r="Q25" i="1"/>
  <c r="G26" i="1"/>
  <c r="H26" i="1" s="1"/>
  <c r="G29" i="1"/>
  <c r="M29" i="1" s="1"/>
  <c r="G33" i="1"/>
  <c r="M33" i="1" s="1"/>
  <c r="G22" i="1"/>
  <c r="M22" i="1" s="1"/>
  <c r="L33" i="1" l="1"/>
  <c r="J22" i="1"/>
  <c r="O26" i="1"/>
  <c r="E27" i="1"/>
  <c r="P27" i="1" s="1"/>
  <c r="L22" i="1"/>
  <c r="H38" i="1"/>
  <c r="L38" i="1"/>
  <c r="M38" i="1"/>
  <c r="J38" i="1"/>
  <c r="J26" i="1"/>
  <c r="J29" i="1"/>
  <c r="J33" i="1"/>
  <c r="L29" i="1"/>
  <c r="H22" i="1"/>
  <c r="I22" i="1" s="1"/>
  <c r="H33" i="1"/>
  <c r="H29" i="1"/>
  <c r="I26" i="1"/>
  <c r="K26" i="1"/>
  <c r="K29" i="1"/>
  <c r="I33" i="1"/>
  <c r="K33" i="1"/>
  <c r="K22" i="1"/>
  <c r="O38" i="1" l="1"/>
  <c r="E39" i="1"/>
  <c r="P39" i="1" s="1"/>
  <c r="O29" i="1"/>
  <c r="E30" i="1"/>
  <c r="P30" i="1" s="1"/>
  <c r="O22" i="1"/>
  <c r="P22" i="1" s="1"/>
  <c r="E23" i="1"/>
  <c r="P23" i="1" s="1"/>
  <c r="I38" i="1"/>
  <c r="O33" i="1"/>
  <c r="P33" i="1" s="1"/>
  <c r="E34" i="1"/>
  <c r="P34" i="1" s="1"/>
  <c r="I29" i="1"/>
  <c r="P26" i="1"/>
  <c r="P29" i="1" l="1"/>
  <c r="P38" i="1"/>
  <c r="Q32" i="1"/>
  <c r="Q28" i="1"/>
  <c r="G18" i="1" l="1"/>
  <c r="M18" i="1" s="1"/>
  <c r="H18" i="1" l="1"/>
  <c r="O18" i="1" s="1"/>
  <c r="J18" i="1"/>
  <c r="L18" i="1"/>
  <c r="K18" i="1"/>
  <c r="G17" i="1"/>
  <c r="K17" i="1" s="1"/>
  <c r="I18" i="1" l="1"/>
  <c r="P18" i="1"/>
  <c r="M17" i="1"/>
  <c r="H17" i="1"/>
  <c r="O17" i="1" s="1"/>
  <c r="E19" i="1" s="1"/>
  <c r="P19" i="1" s="1"/>
  <c r="L17" i="1"/>
  <c r="J17" i="1"/>
  <c r="Q14" i="1"/>
  <c r="Q7" i="1"/>
  <c r="I17" i="1" l="1"/>
  <c r="P17" i="1" s="1"/>
  <c r="G15" i="1"/>
  <c r="J15" i="1" s="1"/>
  <c r="G8" i="1"/>
  <c r="J8" i="1" s="1"/>
  <c r="K15" i="1" l="1"/>
  <c r="H15" i="1"/>
  <c r="L15" i="1"/>
  <c r="M15" i="1"/>
  <c r="H8" i="1"/>
  <c r="M8" i="1"/>
  <c r="L8" i="1"/>
  <c r="K8" i="1"/>
  <c r="O15" i="1" l="1"/>
  <c r="E16" i="1"/>
  <c r="P16" i="1" s="1"/>
  <c r="O8" i="1"/>
  <c r="E9" i="1"/>
  <c r="P9" i="1" s="1"/>
  <c r="I15" i="1"/>
  <c r="P15" i="1" s="1"/>
  <c r="I8" i="1"/>
  <c r="P8" i="1" l="1"/>
</calcChain>
</file>

<file path=xl/sharedStrings.xml><?xml version="1.0" encoding="utf-8"?>
<sst xmlns="http://schemas.openxmlformats.org/spreadsheetml/2006/main" count="67" uniqueCount="56">
  <si>
    <t>Amount</t>
  </si>
  <si>
    <t>UTR</t>
  </si>
  <si>
    <t>ARS Infrastructure</t>
  </si>
  <si>
    <t>04-04-2024 IFT/IFT24095032717/RIUP24/044/ARS INFRASTRUCTURE 99000.00</t>
  </si>
  <si>
    <t>04-04-2024 IFT/IFT24095032718/RIUP24/043/ARS INFRASTRUCTURE 198000.00</t>
  </si>
  <si>
    <t>31-05-2024 IFT/IFT24152077736/RIUP24/0109/ARS INFRASTRUCTURE 72972.00</t>
  </si>
  <si>
    <t>06-07-2024 IFT/IFT24188070619/RIUP24/0601/ARS INFRASTRUCTURE 105008.00</t>
  </si>
  <si>
    <t>16-07-2024 IFT/IFT24198061774/RIUP24/1134/ARS INFRASTRUCTURE 108697.00</t>
  </si>
  <si>
    <t>03-08-2024 IFT/IFT24216017340/RIUP24/0845/ARS INFRASTRUCTURE 41831.00</t>
  </si>
  <si>
    <t>03-08-2024 IFT/IFT24216017346/RIUP24/1128/ARS INFRASTRUCTURE 62251.00</t>
  </si>
  <si>
    <t>26-09-2024 IFT/IFT24270021975/RIUP24/1926/ARS INFRASTRUCTURE 297000.00</t>
  </si>
  <si>
    <t>04-10-2024 IFT/IFT24278067323/RIUP24/2125/ARS INFRASTRUCTURE 198000.00</t>
  </si>
  <si>
    <t>1, 2</t>
  </si>
  <si>
    <t>30-10-2024 IFT/IFT24304256148/RIUP24/2348/ARS INFRASTRUCTURE 74250.00</t>
  </si>
  <si>
    <t>30-10-2024 IFT/IFT24304256150/RIUP24/2349/ARS INFRASTRUCTURE 346500.00</t>
  </si>
  <si>
    <t>30-10-2024 IFT/IFT24304256152/RIUP24/2350/ARS INFRASTRUCTURE 198000.00</t>
  </si>
  <si>
    <t>27-11-2024 IFT/IFT24332004630/RIUP24/2501/ARS INFRASTRUCTURE 90000.00</t>
  </si>
  <si>
    <t>27-11-2024 IFT/IFT24332004629/RIUP24/2502/ARS INFRASTRUCTURE 200000.00</t>
  </si>
  <si>
    <t>27-11-2024 IFT/IFT24332004628/RIUP24/2503/ARS INFRASTRUCTURE 9536.00</t>
  </si>
  <si>
    <t>06-12-2024 IFT/IFT24341023068/RIUP24/2527 ARS INFRA 3,00,000.00</t>
  </si>
  <si>
    <t>20-12-2024 IFT/IFT24355014310/RIUP24/2562/ARS INFRASTRUCTURE 155723.00</t>
  </si>
  <si>
    <t>30-01-2025 IFT/IFT25030047574/RIUP24/2751/ARS INFRASTRUCTURE 20380.00</t>
  </si>
  <si>
    <t>30-01-2025 IFT/IFT25030047573/RIUP24/2561/ARS INFRASTRUCTURE 71570.00</t>
  </si>
  <si>
    <t>03-02-2025 IFT/IFT25034028483/RIUP24/2752/ARS INFRASTRUCTURE 127121.00</t>
  </si>
  <si>
    <t>17-06-2024 NEFTIG41690031110-UTIB0005360-URE-RIUP24/0110 RS 1,25,000.00</t>
  </si>
  <si>
    <t>31-03-2025 IFT/IFT25090121695/RIUP24/3528/ARS INFRASTRUCTURE 49500.00</t>
  </si>
  <si>
    <t>Subcontractor:</t>
  </si>
  <si>
    <t>State:</t>
  </si>
  <si>
    <t>Uttar Pradesh</t>
  </si>
  <si>
    <t>District:</t>
  </si>
  <si>
    <t>Muzaffarnagar</t>
  </si>
  <si>
    <t>Block:</t>
  </si>
  <si>
    <t xml:space="preserve"> NIYAMU Village BALANCE OF ROAD REINSTATEMENT Work</t>
  </si>
  <si>
    <t>GST Release Note</t>
  </si>
  <si>
    <t>Muthra Village  Bal RR Work</t>
  </si>
  <si>
    <t>Amirnagar Village   RR Work</t>
  </si>
  <si>
    <t>BADKALI Village  RR Work</t>
  </si>
  <si>
    <t>ROHANA KALAN Village RR Work</t>
  </si>
  <si>
    <t>ROHANA KHURD Village BALANCE OF ROAD REINSTATEMENT  Work</t>
  </si>
  <si>
    <t>BEHEDI Village BALANCE OF ROAD REINSTATEMENT 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</si>
  <si>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</si>
  <si>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</si>
  <si>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</si>
  <si>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</si>
  <si>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</si>
  <si>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</si>
  <si>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</si>
  <si>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</si>
  <si>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Hold Amount For Material</t>
  </si>
  <si>
    <t>GST_SD_Amount</t>
  </si>
  <si>
    <t>Final_Amount</t>
  </si>
  <si>
    <t>Total_Amount</t>
  </si>
  <si>
    <t>TDS_Amount</t>
  </si>
  <si>
    <t>SD_Amount</t>
  </si>
  <si>
    <t>On_Commission</t>
  </si>
  <si>
    <t>Hydro_Testing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</si>
</sst>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3" tint="0.39997558519241921"/>
      <name val="Times New Roman"/>
      <family val="1"/>
    </font>
    <font>
      <b/>
      <sz val="11"/>
      <color theme="4" tint="-0.249977111117893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43" fontId="2" fillId="3" borderId="2" xfId="1" applyNumberFormat="1" applyFont="1" applyFill="1" applyBorder="1" applyAlignment="1">
      <alignment vertical="center"/>
    </xf>
    <xf numFmtId="9" fontId="2" fillId="3" borderId="2" xfId="1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43" fontId="2" fillId="2" borderId="3" xfId="1" applyNumberFormat="1" applyFont="1" applyFill="1" applyBorder="1" applyAlignment="1">
      <alignment vertical="center"/>
    </xf>
    <xf numFmtId="43" fontId="6" fillId="5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4" fontId="2" fillId="2" borderId="6" xfId="0" applyNumberFormat="1" applyFont="1" applyFill="1" applyBorder="1" applyAlignment="1">
      <alignment horizontal="center" vertical="center"/>
    </xf>
    <xf numFmtId="43" fontId="2" fillId="2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43" fontId="6" fillId="5" borderId="6" xfId="1" applyNumberFormat="1" applyFont="1" applyFill="1" applyBorder="1" applyAlignment="1">
      <alignment vertical="center"/>
    </xf>
    <xf numFmtId="14" fontId="2" fillId="2" borderId="6" xfId="1" applyNumberFormat="1" applyFont="1" applyFill="1" applyBorder="1" applyAlignment="1">
      <alignment vertical="center"/>
    </xf>
    <xf numFmtId="0" fontId="2" fillId="2" borderId="6" xfId="1" applyNumberFormat="1" applyFont="1" applyFill="1" applyBorder="1" applyAlignment="1">
      <alignment vertical="center"/>
    </xf>
    <xf numFmtId="43" fontId="7" fillId="2" borderId="3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 wrapText="1"/>
    </xf>
    <xf numFmtId="0" fontId="3" fillId="2" borderId="6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vertical="center"/>
    </xf>
    <xf numFmtId="43" fontId="6" fillId="0" borderId="3" xfId="1" applyNumberFormat="1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4" fontId="9" fillId="2" borderId="4" xfId="1" applyFont="1" applyFill="1" applyBorder="1" applyAlignment="1">
      <alignment horizontal="center" vertical="center"/>
    </xf>
    <xf numFmtId="164" fontId="8" fillId="2" borderId="4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abSelected="1" zoomScaleNormal="100" workbookViewId="0">
      <pane ySplit="5" topLeftCell="A24" activePane="bottomLeft" state="frozen"/>
      <selection pane="bottomLeft" activeCell="C41" sqref="C41"/>
    </sheetView>
  </sheetViews>
  <sheetFormatPr defaultColWidth="9" defaultRowHeight="15" x14ac:dyDescent="0.25"/>
  <cols>
    <col min="1" max="1" width="6.7109375" style="1" bestFit="1" customWidth="1"/>
    <col min="2" max="2" width="30.42578125" style="1" bestFit="1" customWidth="1"/>
    <col min="3" max="3" width="13.140625" style="1" bestFit="1" customWidth="1"/>
    <col min="4" max="4" width="18.7109375" style="1" bestFit="1" customWidth="1"/>
    <col min="5" max="5" width="13.85546875" style="1" customWidth="1"/>
    <col min="6" max="6" width="13.140625" style="1" customWidth="1"/>
    <col min="7" max="7" width="18.140625" style="1" bestFit="1" customWidth="1"/>
    <col min="8" max="8" width="15" style="7" customWidth="1"/>
    <col min="9" max="9" width="12.7109375" style="7" bestFit="1" customWidth="1"/>
    <col min="10" max="10" width="11.28515625" style="1" bestFit="1" customWidth="1"/>
    <col min="11" max="11" width="13.140625" style="1" bestFit="1" customWidth="1"/>
    <col min="12" max="12" width="14.42578125" style="1" bestFit="1" customWidth="1"/>
    <col min="13" max="13" width="14.7109375" style="1" bestFit="1" customWidth="1"/>
    <col min="14" max="14" width="21" style="1" bestFit="1" customWidth="1"/>
    <col min="15" max="15" width="14.5703125" style="1" bestFit="1" customWidth="1"/>
    <col min="16" max="16" width="14.28515625" style="1" bestFit="1" customWidth="1"/>
    <col min="17" max="17" width="6.7109375" style="1" bestFit="1" customWidth="1"/>
    <col min="18" max="18" width="18.7109375" style="1" bestFit="1" customWidth="1"/>
    <col min="19" max="19" width="75.7109375" style="1" customWidth="1"/>
    <col min="20" max="16384" width="9" style="1"/>
  </cols>
  <sheetData>
    <row r="1" spans="1:19" x14ac:dyDescent="0.25">
      <c r="A1" s="47" t="s">
        <v>26</v>
      </c>
      <c r="B1" s="48" t="s">
        <v>2</v>
      </c>
      <c r="E1" s="3"/>
      <c r="F1" s="3"/>
      <c r="G1" s="3"/>
      <c r="H1" s="4"/>
      <c r="I1" s="4"/>
    </row>
    <row r="2" spans="1:19" x14ac:dyDescent="0.25">
      <c r="A2" s="47" t="s">
        <v>27</v>
      </c>
      <c r="B2" t="s">
        <v>28</v>
      </c>
      <c r="C2" s="5"/>
      <c r="D2" s="5"/>
      <c r="G2" s="6"/>
      <c r="I2" s="6"/>
      <c r="Q2" s="8"/>
    </row>
    <row r="3" spans="1:19" ht="15.75" thickBot="1" x14ac:dyDescent="0.3">
      <c r="A3" s="47" t="s">
        <v>29</v>
      </c>
      <c r="B3" t="s">
        <v>30</v>
      </c>
      <c r="C3" s="5"/>
      <c r="D3" s="5"/>
      <c r="G3" s="6"/>
      <c r="I3" s="6"/>
      <c r="Q3" s="8"/>
    </row>
    <row r="4" spans="1:19" ht="15.75" thickBot="1" x14ac:dyDescent="0.3">
      <c r="A4" s="47" t="s">
        <v>31</v>
      </c>
      <c r="B4" t="s">
        <v>30</v>
      </c>
      <c r="C4" s="9"/>
      <c r="D4" s="9"/>
      <c r="E4" s="9"/>
      <c r="H4" s="4"/>
      <c r="I4" s="4"/>
      <c r="R4" s="10"/>
      <c r="S4" s="10"/>
    </row>
    <row r="5" spans="1:19" ht="30" x14ac:dyDescent="0.25">
      <c r="A5" s="49" t="s">
        <v>40</v>
      </c>
      <c r="B5" s="50" t="s">
        <v>41</v>
      </c>
      <c r="C5" s="51" t="s">
        <v>42</v>
      </c>
      <c r="D5" s="52" t="s">
        <v>43</v>
      </c>
      <c r="E5" s="50" t="s">
        <v>44</v>
      </c>
      <c r="F5" s="50" t="s">
        <v>45</v>
      </c>
      <c r="G5" s="52" t="s">
        <v>46</v>
      </c>
      <c r="H5" s="53" t="s">
        <v>47</v>
      </c>
      <c r="I5" s="54" t="s">
        <v>0</v>
      </c>
      <c r="J5" s="50" t="s">
        <v>52</v>
      </c>
      <c r="K5" s="50" t="s">
        <v>53</v>
      </c>
      <c r="L5" s="50" t="s">
        <v>54</v>
      </c>
      <c r="M5" s="50" t="s">
        <v>55</v>
      </c>
      <c r="N5" s="55" t="s">
        <v>48</v>
      </c>
      <c r="O5" s="50" t="s">
        <v>49</v>
      </c>
      <c r="P5" s="50" t="s">
        <v>50</v>
      </c>
      <c r="Q5" s="11"/>
      <c r="R5" s="50" t="s">
        <v>51</v>
      </c>
      <c r="S5" s="11" t="s">
        <v>1</v>
      </c>
    </row>
    <row r="6" spans="1:19" ht="15.75" thickBot="1" x14ac:dyDescent="0.3">
      <c r="A6" s="12"/>
      <c r="B6" s="13"/>
      <c r="C6" s="13"/>
      <c r="D6" s="13"/>
      <c r="E6" s="13"/>
      <c r="F6" s="13"/>
      <c r="G6" s="13"/>
      <c r="H6" s="14">
        <v>0.18</v>
      </c>
      <c r="I6" s="13"/>
      <c r="J6" s="14">
        <v>0.01</v>
      </c>
      <c r="K6" s="14">
        <v>0.05</v>
      </c>
      <c r="L6" s="14">
        <v>0.1</v>
      </c>
      <c r="M6" s="14">
        <v>0.1</v>
      </c>
      <c r="N6" s="14"/>
      <c r="O6" s="14">
        <v>0.18</v>
      </c>
      <c r="P6" s="13"/>
      <c r="Q6" s="15"/>
      <c r="R6" s="13"/>
      <c r="S6" s="13"/>
    </row>
    <row r="7" spans="1:19" s="20" customFormat="1" x14ac:dyDescent="0.25">
      <c r="B7" s="17"/>
      <c r="C7" s="17"/>
      <c r="D7" s="17"/>
      <c r="E7" s="17"/>
      <c r="F7" s="17"/>
      <c r="G7" s="17"/>
      <c r="H7" s="18"/>
      <c r="I7" s="17"/>
      <c r="J7" s="18"/>
      <c r="K7" s="18"/>
      <c r="L7" s="18"/>
      <c r="M7" s="18"/>
      <c r="N7" s="18"/>
      <c r="O7" s="18"/>
      <c r="P7" s="17"/>
      <c r="Q7" s="19">
        <f>A8</f>
        <v>62889</v>
      </c>
      <c r="R7" s="17"/>
      <c r="S7" s="17"/>
    </row>
    <row r="8" spans="1:19" ht="45" x14ac:dyDescent="0.25">
      <c r="A8" s="16">
        <v>62889</v>
      </c>
      <c r="B8" s="21" t="s">
        <v>32</v>
      </c>
      <c r="C8" s="22">
        <v>45366</v>
      </c>
      <c r="D8" s="23">
        <v>1</v>
      </c>
      <c r="E8" s="23">
        <v>695376</v>
      </c>
      <c r="F8" s="23">
        <v>112000</v>
      </c>
      <c r="G8" s="23">
        <f>ROUND(E8-F8,)</f>
        <v>583376</v>
      </c>
      <c r="H8" s="23">
        <f>G8*18%</f>
        <v>105007.67999999999</v>
      </c>
      <c r="I8" s="23">
        <f>G8+H8</f>
        <v>688383.67999999993</v>
      </c>
      <c r="J8" s="23">
        <f>ROUND(G8*$J$6,)</f>
        <v>5834</v>
      </c>
      <c r="K8" s="23">
        <f>G8*$K$6</f>
        <v>29168.800000000003</v>
      </c>
      <c r="L8" s="23">
        <f>G8*10%</f>
        <v>58337.600000000006</v>
      </c>
      <c r="M8" s="23">
        <f>G8*10%</f>
        <v>58337.600000000006</v>
      </c>
      <c r="N8" s="23">
        <v>0</v>
      </c>
      <c r="O8" s="24">
        <f>H8</f>
        <v>105007.67999999999</v>
      </c>
      <c r="P8" s="23">
        <f>ROUND(I8-SUM(J8:O8),0)</f>
        <v>431698</v>
      </c>
      <c r="Q8" s="25"/>
      <c r="R8" s="23">
        <v>198000</v>
      </c>
      <c r="S8" s="23" t="s">
        <v>4</v>
      </c>
    </row>
    <row r="9" spans="1:19" x14ac:dyDescent="0.25">
      <c r="A9" s="16">
        <v>62889</v>
      </c>
      <c r="B9" s="21" t="s">
        <v>33</v>
      </c>
      <c r="C9" s="22"/>
      <c r="D9" s="23">
        <v>1</v>
      </c>
      <c r="E9" s="23">
        <f>H8</f>
        <v>105007.67999999999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4">
        <f>E9</f>
        <v>105007.67999999999</v>
      </c>
      <c r="Q9" s="25"/>
      <c r="R9" s="23">
        <v>125000</v>
      </c>
      <c r="S9" s="23" t="s">
        <v>24</v>
      </c>
    </row>
    <row r="10" spans="1:19" x14ac:dyDescent="0.25">
      <c r="A10" s="16">
        <v>62889</v>
      </c>
      <c r="B10" s="21"/>
      <c r="C10" s="26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5"/>
      <c r="R10" s="23">
        <v>105008</v>
      </c>
      <c r="S10" s="23" t="s">
        <v>6</v>
      </c>
    </row>
    <row r="11" spans="1:19" x14ac:dyDescent="0.25">
      <c r="A11" s="16">
        <v>62889</v>
      </c>
      <c r="B11" s="21"/>
      <c r="C11" s="26"/>
      <c r="D11" s="27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/>
      <c r="R11" s="23">
        <v>108697</v>
      </c>
      <c r="S11" s="23" t="s">
        <v>7</v>
      </c>
    </row>
    <row r="12" spans="1:19" x14ac:dyDescent="0.25">
      <c r="A12" s="16">
        <v>62889</v>
      </c>
      <c r="B12" s="21"/>
      <c r="C12" s="26"/>
      <c r="D12" s="27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/>
      <c r="R12" s="23"/>
      <c r="S12" s="23"/>
    </row>
    <row r="13" spans="1:19" x14ac:dyDescent="0.25">
      <c r="A13" s="16">
        <v>62889</v>
      </c>
      <c r="B13" s="21"/>
      <c r="C13" s="26"/>
      <c r="D13" s="27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/>
      <c r="R13" s="23"/>
      <c r="S13" s="23"/>
    </row>
    <row r="14" spans="1:19" x14ac:dyDescent="0.25">
      <c r="B14" s="30"/>
      <c r="C14" s="30"/>
      <c r="D14" s="30"/>
      <c r="E14" s="30"/>
      <c r="F14" s="30"/>
      <c r="G14" s="30"/>
      <c r="H14" s="31"/>
      <c r="I14" s="30"/>
      <c r="J14" s="31"/>
      <c r="K14" s="31"/>
      <c r="L14" s="31"/>
      <c r="M14" s="31"/>
      <c r="N14" s="31"/>
      <c r="O14" s="31"/>
      <c r="P14" s="30"/>
      <c r="Q14" s="19">
        <f>A15</f>
        <v>62892</v>
      </c>
      <c r="R14" s="30"/>
      <c r="S14" s="30"/>
    </row>
    <row r="15" spans="1:19" x14ac:dyDescent="0.25">
      <c r="A15" s="29">
        <v>62892</v>
      </c>
      <c r="B15" s="21" t="s">
        <v>34</v>
      </c>
      <c r="C15" s="22">
        <v>45367</v>
      </c>
      <c r="D15" s="23">
        <v>2</v>
      </c>
      <c r="E15" s="23">
        <v>232394</v>
      </c>
      <c r="F15" s="23">
        <v>0</v>
      </c>
      <c r="G15" s="23">
        <f>ROUND(E15-F15,)</f>
        <v>232394</v>
      </c>
      <c r="H15" s="23">
        <f>G15*18%</f>
        <v>41830.92</v>
      </c>
      <c r="I15" s="23">
        <f>G15+H15</f>
        <v>274224.92</v>
      </c>
      <c r="J15" s="23">
        <f>ROUND(G15*$J$6,)</f>
        <v>2324</v>
      </c>
      <c r="K15" s="23">
        <f>G15*$K$6</f>
        <v>11619.7</v>
      </c>
      <c r="L15" s="23">
        <f>G15*10%</f>
        <v>23239.4</v>
      </c>
      <c r="M15" s="23">
        <f>G15*10%</f>
        <v>23239.4</v>
      </c>
      <c r="N15" s="23">
        <v>0</v>
      </c>
      <c r="O15" s="24">
        <f>H15</f>
        <v>41830.92</v>
      </c>
      <c r="P15" s="23">
        <f>ROUND(I15-SUM(J15:O15),0)</f>
        <v>171972</v>
      </c>
      <c r="Q15" s="25"/>
      <c r="R15" s="23">
        <v>99000</v>
      </c>
      <c r="S15" s="23" t="s">
        <v>3</v>
      </c>
    </row>
    <row r="16" spans="1:19" x14ac:dyDescent="0.25">
      <c r="A16" s="29">
        <v>62892</v>
      </c>
      <c r="B16" s="21" t="s">
        <v>33</v>
      </c>
      <c r="C16" s="22"/>
      <c r="D16" s="23">
        <v>2</v>
      </c>
      <c r="E16" s="23">
        <f>H15</f>
        <v>41830.92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>
        <f>E16</f>
        <v>41830.92</v>
      </c>
      <c r="Q16" s="25"/>
      <c r="R16" s="23">
        <v>72972</v>
      </c>
      <c r="S16" s="23" t="s">
        <v>5</v>
      </c>
    </row>
    <row r="17" spans="1:19" x14ac:dyDescent="0.25">
      <c r="A17" s="29">
        <v>62892</v>
      </c>
      <c r="B17" s="21" t="s">
        <v>34</v>
      </c>
      <c r="C17" s="22">
        <v>45367</v>
      </c>
      <c r="D17" s="23">
        <v>1</v>
      </c>
      <c r="E17" s="23">
        <v>234622</v>
      </c>
      <c r="F17" s="23">
        <v>150500</v>
      </c>
      <c r="G17" s="23">
        <f>ROUND(E17-F17,)</f>
        <v>84122</v>
      </c>
      <c r="H17" s="23">
        <f>G17*18%</f>
        <v>15141.96</v>
      </c>
      <c r="I17" s="23">
        <f>G17+H17</f>
        <v>99263.959999999992</v>
      </c>
      <c r="J17" s="23">
        <f>ROUND(G17*$J$6,)</f>
        <v>841</v>
      </c>
      <c r="K17" s="23">
        <f>G17*$K$6</f>
        <v>4206.1000000000004</v>
      </c>
      <c r="L17" s="23">
        <f>G17*10%</f>
        <v>8412.2000000000007</v>
      </c>
      <c r="M17" s="23">
        <f>G17*10%</f>
        <v>8412.2000000000007</v>
      </c>
      <c r="N17" s="23">
        <v>0</v>
      </c>
      <c r="O17" s="24">
        <f>H17</f>
        <v>15141.96</v>
      </c>
      <c r="P17" s="23">
        <f>ROUND(I17-SUM(J17:O17),0)</f>
        <v>62251</v>
      </c>
      <c r="Q17" s="25"/>
      <c r="R17" s="23">
        <v>41831</v>
      </c>
      <c r="S17" s="23" t="s">
        <v>8</v>
      </c>
    </row>
    <row r="18" spans="1:19" x14ac:dyDescent="0.25">
      <c r="A18" s="29">
        <v>62892</v>
      </c>
      <c r="B18" s="21" t="s">
        <v>34</v>
      </c>
      <c r="C18" s="32">
        <v>45552</v>
      </c>
      <c r="D18" s="33">
        <v>2</v>
      </c>
      <c r="E18" s="33">
        <v>626430.75</v>
      </c>
      <c r="F18" s="33">
        <v>147000</v>
      </c>
      <c r="G18" s="23">
        <f>ROUND(E18-F18,)</f>
        <v>479431</v>
      </c>
      <c r="H18" s="23">
        <f>G18*18%</f>
        <v>86297.58</v>
      </c>
      <c r="I18" s="23">
        <f>G18+H18</f>
        <v>565728.57999999996</v>
      </c>
      <c r="J18" s="23">
        <f>ROUND(G18*$J$6,)</f>
        <v>4794</v>
      </c>
      <c r="K18" s="23">
        <f>G18*$K$6</f>
        <v>23971.550000000003</v>
      </c>
      <c r="L18" s="23">
        <f>G18*10%</f>
        <v>47943.100000000006</v>
      </c>
      <c r="M18" s="23">
        <f>G18*10%</f>
        <v>47943.100000000006</v>
      </c>
      <c r="N18" s="23">
        <v>0</v>
      </c>
      <c r="O18" s="24">
        <f>H18</f>
        <v>86297.58</v>
      </c>
      <c r="P18" s="23">
        <f>ROUND(I18-SUM(J18:O18),0)</f>
        <v>354779</v>
      </c>
      <c r="Q18" s="34"/>
      <c r="R18" s="33">
        <v>62251</v>
      </c>
      <c r="S18" s="33" t="s">
        <v>9</v>
      </c>
    </row>
    <row r="19" spans="1:19" x14ac:dyDescent="0.25">
      <c r="A19" s="29">
        <v>62892</v>
      </c>
      <c r="B19" s="21" t="s">
        <v>33</v>
      </c>
      <c r="C19" s="32"/>
      <c r="D19" s="33" t="s">
        <v>12</v>
      </c>
      <c r="E19" s="33">
        <f>O17+O18</f>
        <v>101439.54000000001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5">
        <f>E19</f>
        <v>101439.54000000001</v>
      </c>
      <c r="Q19" s="34"/>
      <c r="R19" s="33">
        <v>297000</v>
      </c>
      <c r="S19" s="33" t="s">
        <v>10</v>
      </c>
    </row>
    <row r="20" spans="1:19" x14ac:dyDescent="0.25">
      <c r="A20" s="29">
        <v>62892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>
        <v>198000</v>
      </c>
      <c r="S20" s="33" t="s">
        <v>11</v>
      </c>
    </row>
    <row r="21" spans="1:19" x14ac:dyDescent="0.25">
      <c r="B21" s="30"/>
      <c r="C21" s="30"/>
      <c r="D21" s="30"/>
      <c r="E21" s="30"/>
      <c r="F21" s="30"/>
      <c r="G21" s="30"/>
      <c r="H21" s="31"/>
      <c r="I21" s="30"/>
      <c r="J21" s="31"/>
      <c r="K21" s="31"/>
      <c r="L21" s="31"/>
      <c r="M21" s="31"/>
      <c r="N21" s="31"/>
      <c r="O21" s="31"/>
      <c r="P21" s="30"/>
      <c r="Q21" s="19">
        <v>66310</v>
      </c>
      <c r="R21" s="30"/>
      <c r="S21" s="30"/>
    </row>
    <row r="22" spans="1:19" x14ac:dyDescent="0.25">
      <c r="A22" s="29">
        <v>66310</v>
      </c>
      <c r="B22" s="33" t="s">
        <v>35</v>
      </c>
      <c r="C22" s="36">
        <v>45588</v>
      </c>
      <c r="D22" s="37">
        <v>5</v>
      </c>
      <c r="E22" s="33">
        <v>1060235</v>
      </c>
      <c r="F22" s="33">
        <v>195111</v>
      </c>
      <c r="G22" s="23">
        <f>ROUND(E22-F22,)</f>
        <v>865124</v>
      </c>
      <c r="H22" s="23">
        <f>G22*18%</f>
        <v>155722.32</v>
      </c>
      <c r="I22" s="23">
        <f>G22+H22</f>
        <v>1020846.3200000001</v>
      </c>
      <c r="J22" s="23">
        <f>ROUND(G22*$J$6,)</f>
        <v>8651</v>
      </c>
      <c r="K22" s="23">
        <f>G22*$K$6</f>
        <v>43256.200000000004</v>
      </c>
      <c r="L22" s="23">
        <f>G22*10%</f>
        <v>86512.400000000009</v>
      </c>
      <c r="M22" s="23">
        <f>G22*10%</f>
        <v>86512.400000000009</v>
      </c>
      <c r="N22" s="23">
        <v>59526</v>
      </c>
      <c r="O22" s="38">
        <f>H22</f>
        <v>155722.32</v>
      </c>
      <c r="P22" s="23">
        <f>ROUND(I22-SUM(J22:O22),0)</f>
        <v>580666</v>
      </c>
      <c r="Q22" s="33"/>
      <c r="R22" s="33">
        <v>346500</v>
      </c>
      <c r="S22" s="33" t="s">
        <v>14</v>
      </c>
    </row>
    <row r="23" spans="1:19" x14ac:dyDescent="0.25">
      <c r="A23" s="29">
        <v>66310</v>
      </c>
      <c r="B23" s="21" t="s">
        <v>33</v>
      </c>
      <c r="C23" s="22"/>
      <c r="D23" s="23">
        <v>5</v>
      </c>
      <c r="E23" s="23">
        <f>H22</f>
        <v>155722.32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>
        <f>E23</f>
        <v>155722.32</v>
      </c>
      <c r="Q23" s="33"/>
      <c r="R23" s="33">
        <v>200000</v>
      </c>
      <c r="S23" s="33" t="s">
        <v>17</v>
      </c>
    </row>
    <row r="24" spans="1:19" x14ac:dyDescent="0.25">
      <c r="A24" s="29">
        <v>66310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46"/>
      <c r="Q24" s="45"/>
      <c r="R24" s="33">
        <v>155723</v>
      </c>
      <c r="S24" s="33" t="s">
        <v>20</v>
      </c>
    </row>
    <row r="25" spans="1:19" x14ac:dyDescent="0.25">
      <c r="B25" s="30"/>
      <c r="C25" s="30"/>
      <c r="D25" s="30"/>
      <c r="E25" s="30"/>
      <c r="F25" s="30"/>
      <c r="G25" s="30"/>
      <c r="H25" s="31"/>
      <c r="I25" s="30"/>
      <c r="J25" s="31"/>
      <c r="K25" s="31"/>
      <c r="L25" s="31"/>
      <c r="M25" s="31"/>
      <c r="N25" s="31"/>
      <c r="O25" s="31"/>
      <c r="P25" s="30"/>
      <c r="Q25" s="19">
        <f>A26</f>
        <v>66319</v>
      </c>
      <c r="R25" s="30"/>
      <c r="S25" s="30"/>
    </row>
    <row r="26" spans="1:19" x14ac:dyDescent="0.25">
      <c r="A26" s="29">
        <v>66319</v>
      </c>
      <c r="B26" s="39" t="s">
        <v>36</v>
      </c>
      <c r="C26" s="36">
        <v>45581</v>
      </c>
      <c r="D26" s="33">
        <v>3</v>
      </c>
      <c r="E26" s="33">
        <v>13965</v>
      </c>
      <c r="F26" s="33"/>
      <c r="G26" s="23">
        <f>ROUND(E26-F26,)</f>
        <v>13965</v>
      </c>
      <c r="H26" s="23">
        <f>G26*18%</f>
        <v>2513.6999999999998</v>
      </c>
      <c r="I26" s="23">
        <f>G26+H26</f>
        <v>16478.7</v>
      </c>
      <c r="J26" s="23">
        <f>ROUND(G26*$J$6,)</f>
        <v>140</v>
      </c>
      <c r="K26" s="23">
        <f>G26*$K$6</f>
        <v>698.25</v>
      </c>
      <c r="L26" s="23"/>
      <c r="M26" s="23"/>
      <c r="N26" s="23">
        <v>0</v>
      </c>
      <c r="O26" s="38">
        <f>H26</f>
        <v>2513.6999999999998</v>
      </c>
      <c r="P26" s="23">
        <f>ROUND(I26-SUM(J26:O26),0)</f>
        <v>13127</v>
      </c>
      <c r="Q26" s="33"/>
      <c r="R26" s="33"/>
      <c r="S26" s="33"/>
    </row>
    <row r="27" spans="1:19" x14ac:dyDescent="0.25">
      <c r="A27" s="29">
        <v>66319</v>
      </c>
      <c r="B27" s="21" t="s">
        <v>33</v>
      </c>
      <c r="C27" s="22"/>
      <c r="D27" s="23">
        <v>3</v>
      </c>
      <c r="E27" s="23">
        <f>H26</f>
        <v>2513.6999999999998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>
        <f>E27</f>
        <v>2513.6999999999998</v>
      </c>
      <c r="Q27" s="33"/>
      <c r="R27" s="33"/>
      <c r="S27" s="33"/>
    </row>
    <row r="28" spans="1:19" x14ac:dyDescent="0.25">
      <c r="B28" s="30"/>
      <c r="C28" s="30"/>
      <c r="D28" s="30"/>
      <c r="E28" s="30"/>
      <c r="F28" s="30"/>
      <c r="G28" s="30"/>
      <c r="H28" s="31"/>
      <c r="I28" s="30"/>
      <c r="J28" s="31"/>
      <c r="K28" s="31"/>
      <c r="L28" s="31"/>
      <c r="M28" s="31"/>
      <c r="N28" s="31"/>
      <c r="O28" s="31"/>
      <c r="P28" s="30"/>
      <c r="Q28" s="19">
        <f>A29</f>
        <v>66426</v>
      </c>
      <c r="R28" s="30"/>
      <c r="S28" s="30"/>
    </row>
    <row r="29" spans="1:19" ht="30" x14ac:dyDescent="0.25">
      <c r="A29" s="29">
        <v>66426</v>
      </c>
      <c r="B29" s="39" t="s">
        <v>37</v>
      </c>
      <c r="C29" s="36">
        <v>45588</v>
      </c>
      <c r="D29" s="33">
        <v>6</v>
      </c>
      <c r="E29" s="33">
        <v>113223</v>
      </c>
      <c r="F29" s="33"/>
      <c r="G29" s="23">
        <f>ROUND(E29-F29,)</f>
        <v>113223</v>
      </c>
      <c r="H29" s="23">
        <f>G29*18%</f>
        <v>20380.14</v>
      </c>
      <c r="I29" s="23">
        <f>G29+H29</f>
        <v>133603.14000000001</v>
      </c>
      <c r="J29" s="23">
        <f>ROUND(G29*$J$6,)</f>
        <v>1132</v>
      </c>
      <c r="K29" s="23">
        <f>G29*$K$6</f>
        <v>5661.1500000000005</v>
      </c>
      <c r="L29" s="23">
        <f>G29*10%</f>
        <v>11322.300000000001</v>
      </c>
      <c r="M29" s="23">
        <f>G29*10%</f>
        <v>11322.300000000001</v>
      </c>
      <c r="N29" s="23">
        <v>0</v>
      </c>
      <c r="O29" s="38">
        <f>H29</f>
        <v>20380.14</v>
      </c>
      <c r="P29" s="23">
        <f>ROUND(I29-SUM(J29:O29),0)</f>
        <v>83785</v>
      </c>
      <c r="Q29" s="33"/>
      <c r="R29" s="33">
        <v>74250</v>
      </c>
      <c r="S29" s="33" t="s">
        <v>13</v>
      </c>
    </row>
    <row r="30" spans="1:19" x14ac:dyDescent="0.25">
      <c r="A30" s="29">
        <v>66426</v>
      </c>
      <c r="B30" s="21" t="s">
        <v>33</v>
      </c>
      <c r="C30" s="22"/>
      <c r="D30" s="23">
        <v>6</v>
      </c>
      <c r="E30" s="23">
        <f>H29</f>
        <v>20380.14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>
        <f>E30</f>
        <v>20380.14</v>
      </c>
      <c r="Q30" s="33"/>
      <c r="R30" s="33">
        <v>9536</v>
      </c>
      <c r="S30" s="33" t="s">
        <v>18</v>
      </c>
    </row>
    <row r="31" spans="1:19" x14ac:dyDescent="0.25">
      <c r="A31" s="29">
        <v>66426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45"/>
      <c r="R31" s="33">
        <v>20380</v>
      </c>
      <c r="S31" s="33" t="s">
        <v>21</v>
      </c>
    </row>
    <row r="32" spans="1:19" x14ac:dyDescent="0.25">
      <c r="A32" s="29"/>
      <c r="B32" s="30"/>
      <c r="C32" s="30"/>
      <c r="D32" s="30"/>
      <c r="E32" s="30"/>
      <c r="F32" s="30"/>
      <c r="G32" s="30"/>
      <c r="H32" s="31"/>
      <c r="I32" s="30"/>
      <c r="J32" s="31"/>
      <c r="K32" s="31"/>
      <c r="L32" s="31"/>
      <c r="M32" s="31"/>
      <c r="N32" s="31"/>
      <c r="O32" s="31"/>
      <c r="P32" s="30"/>
      <c r="Q32" s="19">
        <f>A33</f>
        <v>66320</v>
      </c>
      <c r="R32" s="30"/>
      <c r="S32" s="30"/>
    </row>
    <row r="33" spans="1:19" ht="45" x14ac:dyDescent="0.25">
      <c r="A33" s="40">
        <v>66320</v>
      </c>
      <c r="B33" s="39" t="s">
        <v>38</v>
      </c>
      <c r="C33" s="36">
        <v>45581</v>
      </c>
      <c r="D33" s="33">
        <v>4</v>
      </c>
      <c r="E33" s="33">
        <v>625110</v>
      </c>
      <c r="F33" s="33">
        <v>227500</v>
      </c>
      <c r="G33" s="23">
        <f>ROUND(E33-F33,)</f>
        <v>397610</v>
      </c>
      <c r="H33" s="23">
        <f>G33*18%</f>
        <v>71569.8</v>
      </c>
      <c r="I33" s="23">
        <f>G33+H33</f>
        <v>469179.8</v>
      </c>
      <c r="J33" s="23">
        <f>ROUND(G33*$J$6,)</f>
        <v>3976</v>
      </c>
      <c r="K33" s="23">
        <f>G33*$K$6</f>
        <v>19880.5</v>
      </c>
      <c r="L33" s="23">
        <f>G33*10%</f>
        <v>39761</v>
      </c>
      <c r="M33" s="23">
        <f>G33*10%</f>
        <v>39761</v>
      </c>
      <c r="N33" s="23">
        <v>0</v>
      </c>
      <c r="O33" s="38">
        <f>H33</f>
        <v>71569.8</v>
      </c>
      <c r="P33" s="23">
        <f>ROUND(I33-SUM(J33:O33),0)</f>
        <v>294232</v>
      </c>
      <c r="Q33" s="33"/>
      <c r="R33" s="33">
        <v>198000</v>
      </c>
      <c r="S33" s="33" t="s">
        <v>15</v>
      </c>
    </row>
    <row r="34" spans="1:19" x14ac:dyDescent="0.25">
      <c r="A34" s="40">
        <v>66320</v>
      </c>
      <c r="B34" s="21" t="s">
        <v>33</v>
      </c>
      <c r="C34" s="22"/>
      <c r="D34" s="23">
        <v>4</v>
      </c>
      <c r="E34" s="23">
        <f>H33</f>
        <v>71569.8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>
        <f>E34</f>
        <v>71569.8</v>
      </c>
      <c r="Q34" s="33"/>
      <c r="R34" s="33">
        <v>90000</v>
      </c>
      <c r="S34" s="33" t="s">
        <v>16</v>
      </c>
    </row>
    <row r="35" spans="1:19" ht="45" x14ac:dyDescent="0.25">
      <c r="A35" s="40">
        <v>66320</v>
      </c>
      <c r="B35" s="39" t="s">
        <v>38</v>
      </c>
      <c r="C35" s="36">
        <v>45797</v>
      </c>
      <c r="D35" s="33">
        <v>1</v>
      </c>
      <c r="E35" s="33">
        <v>450970</v>
      </c>
      <c r="F35" s="33">
        <v>178500</v>
      </c>
      <c r="G35" s="23">
        <f>ROUND(E35-F35,)</f>
        <v>272470</v>
      </c>
      <c r="H35" s="23">
        <f>G35*18%</f>
        <v>49044.6</v>
      </c>
      <c r="I35" s="23">
        <f>G35+H35</f>
        <v>321514.59999999998</v>
      </c>
      <c r="J35" s="23">
        <f>ROUND(G35*$J$6,)</f>
        <v>2725</v>
      </c>
      <c r="K35" s="23">
        <f>G35*$K$6</f>
        <v>13623.5</v>
      </c>
      <c r="L35" s="23">
        <f>G35*10%</f>
        <v>27247</v>
      </c>
      <c r="M35" s="23">
        <f>G35*10%</f>
        <v>27247</v>
      </c>
      <c r="N35" s="23">
        <v>0</v>
      </c>
      <c r="O35" s="38">
        <f>H35</f>
        <v>49044.6</v>
      </c>
      <c r="P35" s="23">
        <f>ROUND(I35-SUM(J35:O35),0)</f>
        <v>201628</v>
      </c>
      <c r="Q35" s="45"/>
      <c r="R35" s="33">
        <v>71570</v>
      </c>
      <c r="S35" s="33" t="s">
        <v>22</v>
      </c>
    </row>
    <row r="36" spans="1:19" x14ac:dyDescent="0.25">
      <c r="A36" s="40">
        <v>66320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/>
      <c r="Q36" s="45"/>
      <c r="R36" s="33">
        <v>49500</v>
      </c>
      <c r="S36" s="33" t="s">
        <v>25</v>
      </c>
    </row>
    <row r="37" spans="1:19" x14ac:dyDescent="0.25">
      <c r="A37" s="29"/>
      <c r="B37" s="30"/>
      <c r="C37" s="30"/>
      <c r="D37" s="30"/>
      <c r="E37" s="30"/>
      <c r="F37" s="30"/>
      <c r="G37" s="30"/>
      <c r="H37" s="31"/>
      <c r="I37" s="30"/>
      <c r="J37" s="31"/>
      <c r="K37" s="31"/>
      <c r="L37" s="31"/>
      <c r="M37" s="31"/>
      <c r="N37" s="31"/>
      <c r="O37" s="31"/>
      <c r="P37" s="30"/>
      <c r="Q37" s="19">
        <f>A38</f>
        <v>66638</v>
      </c>
      <c r="R37" s="30"/>
      <c r="S37" s="30"/>
    </row>
    <row r="38" spans="1:19" ht="45" x14ac:dyDescent="0.25">
      <c r="A38" s="40">
        <v>66638</v>
      </c>
      <c r="B38" s="39" t="s">
        <v>39</v>
      </c>
      <c r="C38" s="36">
        <v>45612</v>
      </c>
      <c r="D38" s="33">
        <v>7</v>
      </c>
      <c r="E38" s="33">
        <v>851128</v>
      </c>
      <c r="F38" s="33">
        <v>144900</v>
      </c>
      <c r="G38" s="23">
        <f>ROUND(E38-F38,)</f>
        <v>706228</v>
      </c>
      <c r="H38" s="23">
        <f>G38*18%</f>
        <v>127121.04</v>
      </c>
      <c r="I38" s="23">
        <f>G38+H38</f>
        <v>833349.04</v>
      </c>
      <c r="J38" s="23">
        <f>ROUND(G38*$J$6,)</f>
        <v>7062</v>
      </c>
      <c r="K38" s="23">
        <f>G38*$K$6</f>
        <v>35311.4</v>
      </c>
      <c r="L38" s="23">
        <f>G38*10%</f>
        <v>70622.8</v>
      </c>
      <c r="M38" s="23">
        <f>G38*10%</f>
        <v>70622.8</v>
      </c>
      <c r="N38" s="23">
        <v>0</v>
      </c>
      <c r="O38" s="38">
        <f>H38</f>
        <v>127121.04</v>
      </c>
      <c r="P38" s="23">
        <f>ROUND(I38-SUM(J38:O38),0)</f>
        <v>522609</v>
      </c>
      <c r="Q38" s="33"/>
      <c r="R38" s="33">
        <v>300000</v>
      </c>
      <c r="S38" s="33" t="s">
        <v>19</v>
      </c>
    </row>
    <row r="39" spans="1:19" x14ac:dyDescent="0.25">
      <c r="A39" s="40">
        <v>66638</v>
      </c>
      <c r="B39" s="21" t="s">
        <v>33</v>
      </c>
      <c r="C39" s="22"/>
      <c r="D39" s="23">
        <v>7</v>
      </c>
      <c r="E39" s="23">
        <f>H38</f>
        <v>127121.04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>
        <f>E39</f>
        <v>127121.04</v>
      </c>
      <c r="Q39" s="33"/>
      <c r="R39" s="33">
        <v>127121</v>
      </c>
      <c r="S39" s="33" t="s">
        <v>23</v>
      </c>
    </row>
    <row r="40" spans="1:19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2"/>
      <c r="K42" s="42"/>
      <c r="L42" s="42"/>
      <c r="M42" s="42"/>
      <c r="N42" s="42"/>
      <c r="O42" s="42"/>
      <c r="P42" s="42"/>
      <c r="Q42" s="42"/>
      <c r="R42" s="42"/>
      <c r="S42" s="41"/>
    </row>
    <row r="43" spans="1:19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ht="15.75" thickBo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43"/>
      <c r="S44" s="43"/>
    </row>
    <row r="46" spans="1:19" ht="15.75" thickBot="1" x14ac:dyDescent="0.3"/>
    <row r="47" spans="1:19" ht="15.75" thickBot="1" x14ac:dyDescent="0.3">
      <c r="J47" s="57"/>
      <c r="K47" s="57"/>
      <c r="L47" s="57"/>
      <c r="M47" s="57"/>
    </row>
    <row r="48" spans="1:19" ht="15.75" thickBot="1" x14ac:dyDescent="0.3">
      <c r="J48" s="58"/>
      <c r="K48" s="56"/>
      <c r="L48" s="56"/>
      <c r="M48" s="56"/>
    </row>
    <row r="49" spans="10:14" ht="15.75" thickBot="1" x14ac:dyDescent="0.3">
      <c r="J49" s="56"/>
      <c r="K49" s="56"/>
      <c r="L49" s="56"/>
      <c r="M49" s="44"/>
    </row>
    <row r="50" spans="10:14" ht="15.75" thickBot="1" x14ac:dyDescent="0.3">
      <c r="J50" s="56"/>
      <c r="K50" s="56"/>
      <c r="L50" s="56"/>
      <c r="M50" s="44"/>
    </row>
    <row r="51" spans="10:14" ht="15.75" thickBot="1" x14ac:dyDescent="0.3">
      <c r="J51" s="56"/>
      <c r="K51" s="56"/>
      <c r="L51" s="56"/>
      <c r="M51" s="44"/>
    </row>
    <row r="52" spans="10:14" ht="15.75" thickBot="1" x14ac:dyDescent="0.3">
      <c r="J52" s="56"/>
      <c r="K52" s="56"/>
      <c r="L52" s="56"/>
      <c r="M52" s="44"/>
      <c r="N52" s="2"/>
    </row>
  </sheetData>
  <mergeCells count="6">
    <mergeCell ref="J52:L52"/>
    <mergeCell ref="J47:M47"/>
    <mergeCell ref="J48:M48"/>
    <mergeCell ref="J49:L49"/>
    <mergeCell ref="J50:L50"/>
    <mergeCell ref="J51:L51"/>
  </mergeCells>
  <pageMargins left="0.11811023622047245" right="0.11811023622047245" top="0.74803149606299213" bottom="0.74803149606299213" header="0.31496062992125984" footer="0.31496062992125984"/>
  <pageSetup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2024-12-05T11:06:02Z</cp:lastPrinted>
  <dcterms:created xsi:type="dcterms:W3CDTF">2022-06-10T14:11:52Z</dcterms:created>
  <dcterms:modified xsi:type="dcterms:W3CDTF">2025-05-31T07:15:29Z</dcterms:modified>
</cp:coreProperties>
</file>