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D376A160-AE09-4CF9-890F-879A8B46FB7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P31" i="1" s="1"/>
  <c r="P28" i="1" l="1"/>
  <c r="R20" i="1" l="1"/>
  <c r="P12" i="1" l="1"/>
  <c r="G11" i="1"/>
  <c r="M11" i="1" s="1"/>
  <c r="H11" i="1" l="1"/>
  <c r="J11" i="1"/>
  <c r="K11" i="1"/>
  <c r="L11" i="1"/>
  <c r="G9" i="1"/>
  <c r="M9" i="1" s="1"/>
  <c r="Q7" i="1"/>
  <c r="N11" i="1" l="1"/>
  <c r="E13" i="1"/>
  <c r="P13" i="1" s="1"/>
  <c r="I11" i="1"/>
  <c r="P11" i="1" s="1"/>
  <c r="H9" i="1"/>
  <c r="N9" i="1" s="1"/>
  <c r="J9" i="1"/>
  <c r="K9" i="1"/>
  <c r="L9" i="1"/>
  <c r="I9" i="1" l="1"/>
  <c r="P9" i="1" s="1"/>
  <c r="K49" i="1"/>
  <c r="G8" i="1" l="1"/>
  <c r="I40" i="1"/>
  <c r="K40" i="1" s="1"/>
  <c r="I39" i="1"/>
  <c r="K39" i="1" s="1"/>
  <c r="I41" i="1"/>
  <c r="K41" i="1" s="1"/>
  <c r="H49" i="1"/>
  <c r="I43" i="1"/>
  <c r="K43" i="1" s="1"/>
  <c r="K44" i="1"/>
  <c r="K45" i="1"/>
  <c r="K46" i="1"/>
  <c r="K47" i="1"/>
  <c r="I42" i="1"/>
  <c r="K42" i="1" s="1"/>
  <c r="K48" i="1" l="1"/>
  <c r="K50" i="1" s="1"/>
  <c r="H8" i="1"/>
  <c r="I8" i="1" l="1"/>
  <c r="N8" i="1"/>
  <c r="N20" i="1" s="1"/>
  <c r="P30" i="1" l="1"/>
  <c r="E10" i="1"/>
  <c r="P10" i="1" s="1"/>
  <c r="M8" i="1"/>
  <c r="M20" i="1" s="1"/>
  <c r="J8" i="1"/>
  <c r="K8" i="1"/>
  <c r="K20" i="1" s="1"/>
  <c r="L8" i="1"/>
  <c r="L20" i="1" s="1"/>
  <c r="P27" i="1" l="1"/>
  <c r="P8" i="1"/>
  <c r="T8" i="1" s="1"/>
  <c r="P20" i="1" l="1"/>
  <c r="R21" i="1" s="1"/>
  <c r="P29" i="1" s="1"/>
</calcChain>
</file>

<file path=xl/sharedStrings.xml><?xml version="1.0" encoding="utf-8"?>
<sst xmlns="http://schemas.openxmlformats.org/spreadsheetml/2006/main" count="65" uniqueCount="58">
  <si>
    <t>Amount</t>
  </si>
  <si>
    <t>UTR</t>
  </si>
  <si>
    <t>Pipe Laying work</t>
  </si>
  <si>
    <t>Hold the Amount because the Qty. is more then the DPR</t>
  </si>
  <si>
    <t>B.O.E</t>
  </si>
  <si>
    <t>63MM DIA</t>
  </si>
  <si>
    <t>90MM DIA</t>
  </si>
  <si>
    <t>200MM DIA</t>
  </si>
  <si>
    <t>Cum</t>
  </si>
  <si>
    <t>Item no</t>
  </si>
  <si>
    <t>dpr</t>
  </si>
  <si>
    <t>Extra</t>
  </si>
  <si>
    <t>Rate</t>
  </si>
  <si>
    <t>Amt</t>
  </si>
  <si>
    <t>upto date hold</t>
  </si>
  <si>
    <t>already hold</t>
  </si>
  <si>
    <t>pending hold</t>
  </si>
  <si>
    <t>Restoration BOE</t>
  </si>
  <si>
    <t xml:space="preserve">AARHAM Enterprises </t>
  </si>
  <si>
    <t>Ambhet village pipe line work</t>
  </si>
  <si>
    <t>28-08-2023 IFT/IFT23240020476/RIUP23/1738/ARHAM ENTERPRISES 137151.00</t>
  </si>
  <si>
    <t>29-08-2023 IFT/IFT23241027669/RIUP23/1787/ARHAM ENTERPRISES ₹ 79,200.00</t>
  </si>
  <si>
    <t>03-10-2023 IFT/IFT23276075337/RIUP23/2414/ARHAM ENTERPRISES 38534.00</t>
  </si>
  <si>
    <t xml:space="preserve">03-10-2023 IFT/IFT23276075336/RIUP23/2413/ARHAM ENTERPRISES 107419.00
</t>
  </si>
  <si>
    <t>GST Release Note</t>
  </si>
  <si>
    <t>03-11-2023 IFT/IFT23307046390/RIUP23/3033/ARHAM ENTERPRISES 27433.00</t>
  </si>
  <si>
    <t>Total Paid</t>
  </si>
  <si>
    <t>Balance Payable</t>
  </si>
  <si>
    <t>07-12-2023 IFT/IFT23341048327/RIUP23/3643/ARHAM ENTERPRISES ₹ 79,200.00</t>
  </si>
  <si>
    <t>18-11-2023 IFT/IFT23322006512/RIUP23/3310/ARHAM ENTERPRISES 46120.00</t>
  </si>
  <si>
    <t xml:space="preserve">Total Debit </t>
  </si>
  <si>
    <t>Advance/ Surplus</t>
  </si>
  <si>
    <t>Hold</t>
  </si>
  <si>
    <t>GST Remaining</t>
  </si>
  <si>
    <t>Updated On 22-7-24 (Giirja)</t>
  </si>
  <si>
    <t>16-07-2024 NEFT O/W-YESIG41980136429-UTIB0002001-ARHAMENTERPRISES-RIUP23/5147 30,863.00</t>
  </si>
  <si>
    <t>DPR excess Hold</t>
  </si>
  <si>
    <t>Subcontractor:</t>
  </si>
  <si>
    <t>State:</t>
  </si>
  <si>
    <t>District:</t>
  </si>
  <si>
    <t>Block: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</si>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</sst>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0000"/>
      <name val="Comic Sans MS"/>
      <family val="4"/>
    </font>
    <font>
      <sz val="9"/>
      <name val="Comic Sans MS"/>
      <family val="4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3">
    <xf numFmtId="0" fontId="0" fillId="0" borderId="0" xfId="0"/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43" fontId="3" fillId="2" borderId="0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0" fillId="2" borderId="0" xfId="1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0" applyNumberFormat="1"/>
    <xf numFmtId="0" fontId="7" fillId="2" borderId="3" xfId="0" applyFont="1" applyFill="1" applyBorder="1" applyAlignment="1">
      <alignment horizontal="center" vertical="center" wrapText="1"/>
    </xf>
    <xf numFmtId="15" fontId="3" fillId="2" borderId="3" xfId="0" applyNumberFormat="1" applyFont="1" applyFill="1" applyBorder="1" applyAlignment="1">
      <alignment horizontal="center" vertical="center"/>
    </xf>
    <xf numFmtId="0" fontId="3" fillId="2" borderId="3" xfId="0" quotePrefix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9" fontId="3" fillId="3" borderId="3" xfId="1" applyNumberFormat="1" applyFont="1" applyFill="1" applyBorder="1" applyAlignment="1">
      <alignment vertical="center"/>
    </xf>
    <xf numFmtId="0" fontId="5" fillId="2" borderId="19" xfId="0" applyFont="1" applyFill="1" applyBorder="1" applyAlignment="1">
      <alignment horizontal="center" vertical="center" wrapText="1"/>
    </xf>
    <xf numFmtId="43" fontId="3" fillId="2" borderId="14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0" fontId="0" fillId="0" borderId="14" xfId="0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43" fontId="3" fillId="2" borderId="21" xfId="2" applyFont="1" applyFill="1" applyBorder="1" applyAlignment="1">
      <alignment vertical="center"/>
    </xf>
    <xf numFmtId="43" fontId="3" fillId="2" borderId="22" xfId="2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43" fontId="3" fillId="2" borderId="20" xfId="2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3" borderId="1" xfId="1" applyNumberFormat="1" applyFont="1" applyFill="1" applyBorder="1" applyAlignment="1">
      <alignment vertical="center"/>
    </xf>
    <xf numFmtId="9" fontId="3" fillId="3" borderId="1" xfId="1" applyNumberFormat="1" applyFont="1" applyFill="1" applyBorder="1" applyAlignment="1">
      <alignment vertical="center"/>
    </xf>
    <xf numFmtId="43" fontId="3" fillId="3" borderId="13" xfId="1" applyNumberFormat="1" applyFont="1" applyFill="1" applyBorder="1" applyAlignment="1">
      <alignment vertical="center"/>
    </xf>
    <xf numFmtId="0" fontId="5" fillId="3" borderId="11" xfId="0" applyFont="1" applyFill="1" applyBorder="1" applyAlignment="1">
      <alignment horizontal="center" vertical="center" wrapText="1"/>
    </xf>
    <xf numFmtId="43" fontId="3" fillId="3" borderId="2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43" fontId="5" fillId="2" borderId="15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43" fontId="5" fillId="2" borderId="24" xfId="1" applyNumberFormat="1" applyFont="1" applyFill="1" applyBorder="1" applyAlignment="1">
      <alignment vertical="center"/>
    </xf>
    <xf numFmtId="43" fontId="3" fillId="0" borderId="14" xfId="1" applyNumberFormat="1" applyFont="1" applyFill="1" applyBorder="1" applyAlignment="1">
      <alignment vertical="center"/>
    </xf>
    <xf numFmtId="43" fontId="3" fillId="0" borderId="8" xfId="1" applyNumberFormat="1" applyFont="1" applyFill="1" applyBorder="1" applyAlignment="1">
      <alignment vertical="center"/>
    </xf>
    <xf numFmtId="165" fontId="6" fillId="2" borderId="28" xfId="0" applyNumberFormat="1" applyFont="1" applyFill="1" applyBorder="1" applyAlignment="1">
      <alignment vertical="center"/>
    </xf>
    <xf numFmtId="165" fontId="6" fillId="2" borderId="31" xfId="0" applyNumberFormat="1" applyFont="1" applyFill="1" applyBorder="1" applyAlignment="1">
      <alignment vertical="center"/>
    </xf>
    <xf numFmtId="43" fontId="0" fillId="2" borderId="28" xfId="0" applyNumberForma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5" fillId="2" borderId="23" xfId="1" applyNumberFormat="1" applyFont="1" applyFill="1" applyBorder="1" applyAlignment="1">
      <alignment vertical="center"/>
    </xf>
    <xf numFmtId="43" fontId="5" fillId="2" borderId="12" xfId="1" applyNumberFormat="1" applyFont="1" applyFill="1" applyBorder="1" applyAlignment="1">
      <alignment vertical="center"/>
    </xf>
    <xf numFmtId="43" fontId="5" fillId="2" borderId="18" xfId="1" applyNumberFormat="1" applyFont="1" applyFill="1" applyBorder="1" applyAlignment="1">
      <alignment vertical="center"/>
    </xf>
    <xf numFmtId="43" fontId="12" fillId="2" borderId="3" xfId="1" applyNumberFormat="1" applyFont="1" applyFill="1" applyBorder="1" applyAlignment="1">
      <alignment vertical="center"/>
    </xf>
    <xf numFmtId="0" fontId="13" fillId="2" borderId="3" xfId="0" applyFont="1" applyFill="1" applyBorder="1" applyAlignment="1">
      <alignment vertical="center"/>
    </xf>
    <xf numFmtId="43" fontId="11" fillId="4" borderId="3" xfId="1" applyNumberFormat="1" applyFont="1" applyFill="1" applyBorder="1" applyAlignment="1">
      <alignment vertical="center"/>
    </xf>
    <xf numFmtId="43" fontId="11" fillId="4" borderId="14" xfId="1" applyNumberFormat="1" applyFont="1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43" fontId="5" fillId="2" borderId="20" xfId="1" applyNumberFormat="1" applyFont="1" applyFill="1" applyBorder="1" applyAlignment="1">
      <alignment vertical="center"/>
    </xf>
    <xf numFmtId="43" fontId="5" fillId="2" borderId="16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0" fontId="6" fillId="0" borderId="0" xfId="0" applyFont="1"/>
    <xf numFmtId="0" fontId="6" fillId="2" borderId="12" xfId="0" applyFont="1" applyFill="1" applyBorder="1" applyAlignment="1">
      <alignment vertical="center"/>
    </xf>
    <xf numFmtId="0" fontId="6" fillId="2" borderId="12" xfId="0" applyFont="1" applyFill="1" applyBorder="1" applyAlignment="1">
      <alignment horizontal="center" vertical="center" wrapText="1"/>
    </xf>
    <xf numFmtId="14" fontId="6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3" fontId="14" fillId="2" borderId="12" xfId="2" applyFont="1" applyFill="1" applyBorder="1" applyAlignment="1">
      <alignment horizontal="center" vertical="center"/>
    </xf>
    <xf numFmtId="43" fontId="6" fillId="2" borderId="12" xfId="2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43" fontId="9" fillId="2" borderId="25" xfId="2" applyFont="1" applyFill="1" applyBorder="1" applyAlignment="1">
      <alignment horizontal="center" vertical="center"/>
    </xf>
    <xf numFmtId="43" fontId="9" fillId="2" borderId="26" xfId="2" applyFont="1" applyFill="1" applyBorder="1" applyAlignment="1">
      <alignment horizontal="center" vertical="center"/>
    </xf>
    <xf numFmtId="43" fontId="9" fillId="2" borderId="27" xfId="2" applyFont="1" applyFill="1" applyBorder="1" applyAlignment="1">
      <alignment horizontal="center" vertical="center"/>
    </xf>
    <xf numFmtId="14" fontId="10" fillId="2" borderId="25" xfId="0" applyNumberFormat="1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"/>
  <sheetViews>
    <sheetView tabSelected="1" zoomScale="80" zoomScaleNormal="80" workbookViewId="0">
      <pane ySplit="5" topLeftCell="A6" activePane="bottomLeft" state="frozen"/>
      <selection pane="bottomLeft" activeCell="B3" sqref="B3"/>
    </sheetView>
  </sheetViews>
  <sheetFormatPr defaultColWidth="9" defaultRowHeight="35.1" customHeight="1" x14ac:dyDescent="0.25"/>
  <cols>
    <col min="1" max="1" width="15.140625" style="10" customWidth="1"/>
    <col min="2" max="2" width="30" style="13" customWidth="1"/>
    <col min="3" max="3" width="13.42578125" style="13" bestFit="1" customWidth="1"/>
    <col min="4" max="4" width="11.5703125" style="13" bestFit="1" customWidth="1"/>
    <col min="5" max="5" width="13.28515625" style="13" bestFit="1" customWidth="1"/>
    <col min="6" max="6" width="14.7109375" style="13" customWidth="1"/>
    <col min="7" max="7" width="14.28515625" style="13" customWidth="1"/>
    <col min="8" max="8" width="16.42578125" style="1" bestFit="1" customWidth="1"/>
    <col min="9" max="9" width="12.7109375" style="1" bestFit="1" customWidth="1"/>
    <col min="10" max="10" width="13.28515625" style="13" customWidth="1"/>
    <col min="11" max="11" width="14.28515625" style="13" customWidth="1"/>
    <col min="12" max="13" width="12.7109375" style="13" customWidth="1"/>
    <col min="14" max="14" width="14.7109375" style="13" customWidth="1"/>
    <col min="15" max="15" width="17" style="13" customWidth="1"/>
    <col min="16" max="16" width="19" style="13" customWidth="1"/>
    <col min="17" max="17" width="11.28515625" style="13" bestFit="1" customWidth="1"/>
    <col min="18" max="18" width="15" style="13" bestFit="1" customWidth="1"/>
    <col min="19" max="19" width="94.7109375" style="13" customWidth="1"/>
    <col min="20" max="20" width="14.7109375" style="13" bestFit="1" customWidth="1"/>
    <col min="21" max="16384" width="9" style="13"/>
  </cols>
  <sheetData>
    <row r="1" spans="1:20" ht="35.1" customHeight="1" x14ac:dyDescent="0.25">
      <c r="A1" s="76" t="s">
        <v>37</v>
      </c>
      <c r="B1" s="10" t="s">
        <v>18</v>
      </c>
      <c r="E1" s="20"/>
      <c r="F1" s="20"/>
      <c r="G1" s="20"/>
    </row>
    <row r="2" spans="1:20" ht="35.1" customHeight="1" x14ac:dyDescent="0.25">
      <c r="A2" s="76" t="s">
        <v>38</v>
      </c>
      <c r="B2" t="s">
        <v>41</v>
      </c>
      <c r="C2" s="2"/>
      <c r="D2" s="2" t="s">
        <v>18</v>
      </c>
      <c r="G2" s="3"/>
      <c r="I2" s="3" t="s">
        <v>2</v>
      </c>
      <c r="J2" s="12"/>
      <c r="K2" s="12"/>
      <c r="L2" s="12"/>
      <c r="M2" s="12"/>
      <c r="N2" s="12"/>
      <c r="O2" s="12"/>
      <c r="P2" s="12"/>
      <c r="Q2" s="12"/>
    </row>
    <row r="3" spans="1:20" ht="35.1" customHeight="1" x14ac:dyDescent="0.25">
      <c r="A3" s="76" t="s">
        <v>39</v>
      </c>
      <c r="B3" t="s">
        <v>42</v>
      </c>
      <c r="C3" s="2"/>
      <c r="D3" s="2"/>
      <c r="G3" s="3"/>
      <c r="I3" s="3"/>
      <c r="J3" s="12"/>
      <c r="K3" s="12"/>
      <c r="L3" s="12"/>
      <c r="M3" s="12"/>
      <c r="N3" s="12"/>
      <c r="O3" s="12"/>
      <c r="P3" s="12"/>
      <c r="Q3" s="12"/>
    </row>
    <row r="4" spans="1:20" ht="35.1" customHeight="1" thickBot="1" x14ac:dyDescent="0.3">
      <c r="A4" s="76" t="s">
        <v>40</v>
      </c>
      <c r="B4" t="s">
        <v>42</v>
      </c>
      <c r="C4" s="12"/>
      <c r="D4" s="12"/>
      <c r="E4" s="12"/>
      <c r="F4" s="12"/>
      <c r="G4" s="12"/>
      <c r="H4" s="4"/>
      <c r="I4" s="4"/>
      <c r="J4" s="12"/>
      <c r="K4" s="12"/>
      <c r="L4" s="12"/>
      <c r="M4" s="12"/>
      <c r="Q4" s="61">
        <v>45478</v>
      </c>
      <c r="R4" s="14"/>
      <c r="S4" s="14"/>
    </row>
    <row r="5" spans="1:20" ht="35.1" customHeight="1" x14ac:dyDescent="0.25">
      <c r="A5" s="77" t="s">
        <v>43</v>
      </c>
      <c r="B5" s="78" t="s">
        <v>44</v>
      </c>
      <c r="C5" s="79" t="s">
        <v>45</v>
      </c>
      <c r="D5" s="80" t="s">
        <v>46</v>
      </c>
      <c r="E5" s="78" t="s">
        <v>47</v>
      </c>
      <c r="F5" s="78" t="s">
        <v>48</v>
      </c>
      <c r="G5" s="80" t="s">
        <v>49</v>
      </c>
      <c r="H5" s="81" t="s">
        <v>50</v>
      </c>
      <c r="I5" s="82" t="s">
        <v>0</v>
      </c>
      <c r="J5" s="78" t="s">
        <v>51</v>
      </c>
      <c r="K5" s="78" t="s">
        <v>52</v>
      </c>
      <c r="L5" s="78" t="s">
        <v>53</v>
      </c>
      <c r="M5" s="78" t="s">
        <v>54</v>
      </c>
      <c r="N5" s="27" t="s">
        <v>55</v>
      </c>
      <c r="O5" s="27" t="s">
        <v>3</v>
      </c>
      <c r="P5" s="31" t="s">
        <v>56</v>
      </c>
      <c r="Q5" s="49"/>
      <c r="R5" s="78" t="s">
        <v>57</v>
      </c>
      <c r="S5" s="78" t="s">
        <v>1</v>
      </c>
    </row>
    <row r="6" spans="1:20" ht="35.1" customHeight="1" thickBot="1" x14ac:dyDescent="0.3">
      <c r="A6" s="71"/>
      <c r="B6" s="7"/>
      <c r="C6" s="7"/>
      <c r="D6" s="7"/>
      <c r="E6" s="7"/>
      <c r="F6" s="7"/>
      <c r="G6" s="7"/>
      <c r="H6" s="48">
        <v>0.18</v>
      </c>
      <c r="I6" s="7"/>
      <c r="J6" s="48">
        <v>0.01</v>
      </c>
      <c r="K6" s="48">
        <v>0.05</v>
      </c>
      <c r="L6" s="48">
        <v>0.1</v>
      </c>
      <c r="M6" s="48">
        <v>0.1</v>
      </c>
      <c r="N6" s="48">
        <v>0.18</v>
      </c>
      <c r="O6" s="48"/>
      <c r="P6" s="8"/>
      <c r="Q6" s="50"/>
      <c r="R6" s="42"/>
      <c r="S6" s="41"/>
    </row>
    <row r="7" spans="1:20" ht="35.1" customHeight="1" thickBot="1" x14ac:dyDescent="0.3">
      <c r="A7" s="72">
        <v>58841</v>
      </c>
      <c r="B7" s="43"/>
      <c r="C7" s="43"/>
      <c r="D7" s="43"/>
      <c r="E7" s="43"/>
      <c r="F7" s="43"/>
      <c r="G7" s="43"/>
      <c r="H7" s="44"/>
      <c r="I7" s="43"/>
      <c r="J7" s="44"/>
      <c r="K7" s="44"/>
      <c r="L7" s="44"/>
      <c r="M7" s="44"/>
      <c r="N7" s="44"/>
      <c r="O7" s="44"/>
      <c r="P7" s="45"/>
      <c r="Q7" s="46">
        <f>A7</f>
        <v>58841</v>
      </c>
      <c r="R7" s="47"/>
      <c r="S7" s="45"/>
    </row>
    <row r="8" spans="1:20" ht="35.1" customHeight="1" thickBot="1" x14ac:dyDescent="0.3">
      <c r="A8" s="72">
        <v>58841</v>
      </c>
      <c r="B8" s="22" t="s">
        <v>19</v>
      </c>
      <c r="C8" s="23">
        <v>45156</v>
      </c>
      <c r="D8" s="24">
        <v>2</v>
      </c>
      <c r="E8" s="6">
        <v>250107</v>
      </c>
      <c r="F8" s="6">
        <v>36028</v>
      </c>
      <c r="G8" s="6">
        <f>E8-F8</f>
        <v>214079</v>
      </c>
      <c r="H8" s="6">
        <f>ROUND(G8*H6,0)</f>
        <v>38534</v>
      </c>
      <c r="I8" s="6">
        <f>ROUND(G8+H8,)</f>
        <v>252613</v>
      </c>
      <c r="J8" s="6">
        <f>G8*$J$6</f>
        <v>2140.79</v>
      </c>
      <c r="K8" s="6">
        <f>G8*$K$6</f>
        <v>10703.95</v>
      </c>
      <c r="L8" s="6">
        <f>G8*$L$6</f>
        <v>21407.9</v>
      </c>
      <c r="M8" s="6">
        <f>G8*$M$6</f>
        <v>21407.9</v>
      </c>
      <c r="N8" s="68">
        <f>H8</f>
        <v>38534</v>
      </c>
      <c r="O8" s="66">
        <v>21267</v>
      </c>
      <c r="P8" s="56">
        <f>ROUND(I8-SUM(J8:O8),0)</f>
        <v>137151</v>
      </c>
      <c r="Q8" s="11"/>
      <c r="R8" s="57">
        <v>137151</v>
      </c>
      <c r="S8" s="35" t="s">
        <v>20</v>
      </c>
      <c r="T8" s="60">
        <f>SUM(P8:P17)-SUM(R8:R17)</f>
        <v>-79199</v>
      </c>
    </row>
    <row r="9" spans="1:20" ht="35.1" customHeight="1" x14ac:dyDescent="0.25">
      <c r="A9" s="72">
        <v>58841</v>
      </c>
      <c r="B9" s="22" t="s">
        <v>19</v>
      </c>
      <c r="C9" s="23">
        <v>45190</v>
      </c>
      <c r="D9" s="24">
        <v>40</v>
      </c>
      <c r="E9" s="6">
        <v>346292</v>
      </c>
      <c r="F9" s="6">
        <v>90070</v>
      </c>
      <c r="G9" s="6">
        <f>E9-F9</f>
        <v>256222</v>
      </c>
      <c r="H9" s="6">
        <f>ROUND(G9*H6,0)</f>
        <v>46120</v>
      </c>
      <c r="I9" s="6">
        <f>ROUND(G9+H9,)</f>
        <v>302342</v>
      </c>
      <c r="J9" s="6">
        <f>G9*$J$6</f>
        <v>2562.2200000000003</v>
      </c>
      <c r="K9" s="6">
        <f>G9*$K$6</f>
        <v>12811.1</v>
      </c>
      <c r="L9" s="6">
        <f>G9*$L$6</f>
        <v>25622.2</v>
      </c>
      <c r="M9" s="6">
        <f>G9*$M$6</f>
        <v>25622.2</v>
      </c>
      <c r="N9" s="68">
        <f>H9</f>
        <v>46120</v>
      </c>
      <c r="O9" s="66">
        <v>2985</v>
      </c>
      <c r="P9" s="56">
        <f>ROUND(I9-SUM(J9:O9),0)</f>
        <v>186619</v>
      </c>
      <c r="Q9" s="11"/>
      <c r="R9" s="57">
        <v>79200</v>
      </c>
      <c r="S9" s="35" t="s">
        <v>21</v>
      </c>
    </row>
    <row r="10" spans="1:20" ht="35.1" customHeight="1" x14ac:dyDescent="0.25">
      <c r="A10" s="72">
        <v>58841</v>
      </c>
      <c r="B10" s="25" t="s">
        <v>24</v>
      </c>
      <c r="C10" s="23">
        <v>45156</v>
      </c>
      <c r="D10" s="24">
        <v>2</v>
      </c>
      <c r="E10" s="6">
        <f>N8</f>
        <v>38534</v>
      </c>
      <c r="F10" s="6"/>
      <c r="G10" s="6"/>
      <c r="H10" s="6"/>
      <c r="I10" s="6"/>
      <c r="J10" s="6">
        <v>0</v>
      </c>
      <c r="K10" s="6"/>
      <c r="L10" s="6"/>
      <c r="M10" s="6"/>
      <c r="N10" s="6"/>
      <c r="O10" s="67"/>
      <c r="P10" s="69">
        <f>E10</f>
        <v>38534</v>
      </c>
      <c r="Q10" s="11"/>
      <c r="R10" s="57">
        <v>107419</v>
      </c>
      <c r="S10" s="35" t="s">
        <v>23</v>
      </c>
    </row>
    <row r="11" spans="1:20" ht="35.1" customHeight="1" x14ac:dyDescent="0.25">
      <c r="A11" s="72">
        <v>58841</v>
      </c>
      <c r="B11" s="25" t="s">
        <v>19</v>
      </c>
      <c r="C11" s="23">
        <v>45226</v>
      </c>
      <c r="D11" s="26">
        <v>90</v>
      </c>
      <c r="E11" s="6">
        <v>202985</v>
      </c>
      <c r="F11" s="15">
        <v>31524.5</v>
      </c>
      <c r="G11" s="6">
        <f>E11-F11</f>
        <v>171460.5</v>
      </c>
      <c r="H11" s="6">
        <f>ROUND(G11*H6,0)</f>
        <v>30863</v>
      </c>
      <c r="I11" s="6">
        <f>ROUND(G11+H11,)</f>
        <v>202324</v>
      </c>
      <c r="J11" s="6">
        <f>G11*$J$6</f>
        <v>1714.605</v>
      </c>
      <c r="K11" s="6">
        <f>G11*$K$6</f>
        <v>8573.0249999999996</v>
      </c>
      <c r="L11" s="6">
        <f>G11*$L$6</f>
        <v>17146.05</v>
      </c>
      <c r="M11" s="6">
        <f>G11*$M$6</f>
        <v>17146.05</v>
      </c>
      <c r="N11" s="68">
        <f>H11</f>
        <v>30863</v>
      </c>
      <c r="O11" s="66">
        <v>99447</v>
      </c>
      <c r="P11" s="56">
        <f>ROUND(I11-SUM(J11:O11),0)</f>
        <v>27434</v>
      </c>
      <c r="Q11" s="11"/>
      <c r="R11" s="57">
        <v>38534</v>
      </c>
      <c r="S11" s="28" t="s">
        <v>22</v>
      </c>
    </row>
    <row r="12" spans="1:20" ht="35.1" customHeight="1" x14ac:dyDescent="0.25">
      <c r="A12" s="72">
        <v>58841</v>
      </c>
      <c r="B12" s="25" t="s">
        <v>24</v>
      </c>
      <c r="C12" s="23">
        <v>45245</v>
      </c>
      <c r="D12" s="26">
        <v>40</v>
      </c>
      <c r="E12" s="6">
        <v>46120</v>
      </c>
      <c r="F12" s="15"/>
      <c r="G12" s="6"/>
      <c r="H12" s="6"/>
      <c r="I12" s="6"/>
      <c r="J12" s="6"/>
      <c r="K12" s="6"/>
      <c r="L12" s="6"/>
      <c r="M12" s="6"/>
      <c r="N12" s="6"/>
      <c r="O12" s="6"/>
      <c r="P12" s="69">
        <f>E12</f>
        <v>46120</v>
      </c>
      <c r="Q12" s="11"/>
      <c r="R12" s="57">
        <v>27433</v>
      </c>
      <c r="S12" s="28" t="s">
        <v>25</v>
      </c>
    </row>
    <row r="13" spans="1:20" ht="35.1" customHeight="1" x14ac:dyDescent="0.25">
      <c r="A13" s="72">
        <v>58841</v>
      </c>
      <c r="B13" s="25" t="s">
        <v>24</v>
      </c>
      <c r="C13" s="23">
        <v>45226</v>
      </c>
      <c r="D13" s="26">
        <v>90</v>
      </c>
      <c r="E13" s="6">
        <f>H11</f>
        <v>30863</v>
      </c>
      <c r="F13" s="15"/>
      <c r="G13" s="6"/>
      <c r="H13" s="6"/>
      <c r="I13" s="6"/>
      <c r="J13" s="6"/>
      <c r="K13" s="6"/>
      <c r="L13" s="6"/>
      <c r="M13" s="6"/>
      <c r="N13" s="6"/>
      <c r="O13" s="6"/>
      <c r="P13" s="69">
        <f>E13</f>
        <v>30863</v>
      </c>
      <c r="Q13" s="11"/>
      <c r="R13" s="57">
        <v>46120</v>
      </c>
      <c r="S13" s="28" t="s">
        <v>29</v>
      </c>
    </row>
    <row r="14" spans="1:20" ht="35.1" customHeight="1" x14ac:dyDescent="0.25">
      <c r="A14" s="72">
        <v>58841</v>
      </c>
      <c r="B14" s="25"/>
      <c r="C14" s="23"/>
      <c r="D14" s="26"/>
      <c r="E14" s="6"/>
      <c r="F14" s="15"/>
      <c r="G14" s="6"/>
      <c r="H14" s="6"/>
      <c r="I14" s="6"/>
      <c r="J14" s="6"/>
      <c r="K14" s="6"/>
      <c r="L14" s="6"/>
      <c r="M14" s="6"/>
      <c r="N14" s="6"/>
      <c r="O14" s="6"/>
      <c r="P14" s="56"/>
      <c r="Q14" s="11"/>
      <c r="R14" s="57">
        <v>79200</v>
      </c>
      <c r="S14" s="28" t="s">
        <v>28</v>
      </c>
    </row>
    <row r="15" spans="1:20" ht="35.1" customHeight="1" x14ac:dyDescent="0.25">
      <c r="A15" s="72">
        <v>58841</v>
      </c>
      <c r="B15" s="25"/>
      <c r="C15" s="23"/>
      <c r="D15" s="26"/>
      <c r="E15" s="6"/>
      <c r="F15" s="15"/>
      <c r="G15" s="6"/>
      <c r="H15" s="6"/>
      <c r="I15" s="6"/>
      <c r="J15" s="6"/>
      <c r="K15" s="6"/>
      <c r="L15" s="6"/>
      <c r="M15" s="6"/>
      <c r="N15" s="6"/>
      <c r="O15" s="6"/>
      <c r="P15" s="32"/>
      <c r="Q15" s="11"/>
      <c r="R15" s="5">
        <v>30863</v>
      </c>
      <c r="S15" s="28" t="s">
        <v>35</v>
      </c>
    </row>
    <row r="16" spans="1:20" ht="35.1" customHeight="1" x14ac:dyDescent="0.25">
      <c r="A16" s="72">
        <v>58841</v>
      </c>
      <c r="B16" s="25"/>
      <c r="C16" s="23"/>
      <c r="D16" s="26"/>
      <c r="E16" s="6"/>
      <c r="F16" s="15"/>
      <c r="G16" s="6"/>
      <c r="H16" s="6"/>
      <c r="I16" s="6"/>
      <c r="J16" s="6"/>
      <c r="K16" s="6"/>
      <c r="L16" s="6"/>
      <c r="M16" s="6"/>
      <c r="N16" s="6"/>
      <c r="O16" s="6"/>
      <c r="P16" s="32"/>
      <c r="Q16" s="11"/>
      <c r="R16" s="5"/>
      <c r="S16" s="28"/>
      <c r="T16" s="70"/>
    </row>
    <row r="17" spans="1:20" ht="35.1" customHeight="1" x14ac:dyDescent="0.25">
      <c r="A17" s="72">
        <v>58841</v>
      </c>
      <c r="B17" s="25"/>
      <c r="C17" s="23"/>
      <c r="D17" s="26"/>
      <c r="E17" s="6"/>
      <c r="F17" s="15"/>
      <c r="G17" s="6"/>
      <c r="H17" s="6"/>
      <c r="I17" s="6"/>
      <c r="J17" s="6"/>
      <c r="K17" s="6"/>
      <c r="L17" s="6"/>
      <c r="M17" s="6"/>
      <c r="N17" s="6"/>
      <c r="O17" s="6"/>
      <c r="P17" s="32"/>
      <c r="Q17" s="11"/>
      <c r="R17" s="5"/>
      <c r="S17" s="28"/>
      <c r="T17" s="70"/>
    </row>
    <row r="18" spans="1:20" ht="35.1" customHeight="1" x14ac:dyDescent="0.25">
      <c r="A18" s="72"/>
      <c r="B18" s="29"/>
      <c r="C18" s="29"/>
      <c r="D18" s="29"/>
      <c r="E18" s="29"/>
      <c r="F18" s="29"/>
      <c r="G18" s="29"/>
      <c r="H18" s="30"/>
      <c r="I18" s="29"/>
      <c r="J18" s="30"/>
      <c r="K18" s="30"/>
      <c r="L18" s="30"/>
      <c r="M18" s="30"/>
      <c r="N18" s="30"/>
      <c r="O18" s="30"/>
      <c r="P18" s="34"/>
      <c r="Q18" s="36"/>
      <c r="R18" s="33"/>
      <c r="S18" s="34"/>
    </row>
    <row r="19" spans="1:20" ht="35.1" customHeight="1" thickBot="1" x14ac:dyDescent="0.3">
      <c r="A19" s="73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  <c r="Q19" s="39"/>
      <c r="R19" s="40"/>
      <c r="S19" s="38"/>
    </row>
    <row r="20" spans="1:20" ht="35.1" customHeight="1" x14ac:dyDescent="0.25">
      <c r="A20" s="74"/>
      <c r="B20" s="62"/>
      <c r="C20" s="62"/>
      <c r="D20" s="62"/>
      <c r="E20" s="62"/>
      <c r="F20" s="62"/>
      <c r="G20" s="62"/>
      <c r="H20" s="62"/>
      <c r="I20" s="62"/>
      <c r="J20" s="62"/>
      <c r="K20" s="63">
        <f t="shared" ref="K20:O20" si="0">SUM(K8:K19)</f>
        <v>32088.075000000004</v>
      </c>
      <c r="L20" s="63">
        <f t="shared" si="0"/>
        <v>64176.150000000009</v>
      </c>
      <c r="M20" s="63">
        <f t="shared" si="0"/>
        <v>64176.150000000009</v>
      </c>
      <c r="N20" s="63">
        <f t="shared" si="0"/>
        <v>115517</v>
      </c>
      <c r="O20" s="63">
        <f t="shared" si="0"/>
        <v>123699</v>
      </c>
      <c r="P20" s="63">
        <f>SUM(P8:P19)</f>
        <v>466721</v>
      </c>
      <c r="Q20" s="64"/>
      <c r="R20" s="63">
        <f>SUM(R8:R19)</f>
        <v>545920</v>
      </c>
      <c r="S20" s="65" t="s">
        <v>26</v>
      </c>
    </row>
    <row r="21" spans="1:20" ht="35.1" customHeight="1" thickBot="1" x14ac:dyDescent="0.3">
      <c r="A21" s="75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52"/>
      <c r="P21" s="53"/>
      <c r="Q21" s="54"/>
      <c r="R21" s="55">
        <f>P20-R20</f>
        <v>-79199</v>
      </c>
      <c r="S21" s="51" t="s">
        <v>27</v>
      </c>
    </row>
    <row r="24" spans="1:20" ht="35.1" customHeight="1" thickBot="1" x14ac:dyDescent="0.3"/>
    <row r="25" spans="1:20" ht="35.1" customHeight="1" thickBot="1" x14ac:dyDescent="0.3">
      <c r="N25" s="85" t="s">
        <v>18</v>
      </c>
      <c r="O25" s="86"/>
      <c r="P25" s="87"/>
      <c r="Q25"/>
    </row>
    <row r="26" spans="1:20" ht="35.1" customHeight="1" thickBot="1" x14ac:dyDescent="0.3">
      <c r="N26" s="88" t="s">
        <v>34</v>
      </c>
      <c r="O26" s="89"/>
      <c r="P26" s="90"/>
      <c r="Q26"/>
    </row>
    <row r="27" spans="1:20" ht="35.1" customHeight="1" thickBot="1" x14ac:dyDescent="0.3">
      <c r="N27" s="91" t="s">
        <v>32</v>
      </c>
      <c r="O27" s="92"/>
      <c r="P27" s="58">
        <f>K20+L20+M20</f>
        <v>160440.375</v>
      </c>
      <c r="Q27"/>
    </row>
    <row r="28" spans="1:20" ht="35.1" customHeight="1" thickBot="1" x14ac:dyDescent="0.3">
      <c r="N28" s="91" t="s">
        <v>30</v>
      </c>
      <c r="O28" s="92"/>
      <c r="P28" s="58">
        <f>K19</f>
        <v>0</v>
      </c>
      <c r="Q28"/>
    </row>
    <row r="29" spans="1:20" ht="35.1" customHeight="1" thickBot="1" x14ac:dyDescent="0.3">
      <c r="N29" s="83" t="s">
        <v>31</v>
      </c>
      <c r="O29" s="84"/>
      <c r="P29" s="59">
        <f>R21</f>
        <v>-79199</v>
      </c>
      <c r="Q29"/>
    </row>
    <row r="30" spans="1:20" ht="35.1" customHeight="1" thickBot="1" x14ac:dyDescent="0.3">
      <c r="N30" s="83" t="s">
        <v>33</v>
      </c>
      <c r="O30" s="84"/>
      <c r="P30" s="59">
        <f>N20-P10-P12-P13</f>
        <v>0</v>
      </c>
      <c r="Q30"/>
    </row>
    <row r="31" spans="1:20" ht="35.1" customHeight="1" thickBot="1" x14ac:dyDescent="0.3">
      <c r="N31" s="83" t="s">
        <v>36</v>
      </c>
      <c r="O31" s="84"/>
      <c r="P31" s="59">
        <f>O20</f>
        <v>123699</v>
      </c>
    </row>
    <row r="38" spans="6:12" ht="35.1" customHeight="1" x14ac:dyDescent="0.25">
      <c r="F38" s="16" t="s">
        <v>9</v>
      </c>
      <c r="G38" s="16" t="s">
        <v>10</v>
      </c>
      <c r="H38" s="16" t="s">
        <v>8</v>
      </c>
      <c r="I38" s="16" t="s">
        <v>11</v>
      </c>
      <c r="J38" s="16" t="s">
        <v>12</v>
      </c>
      <c r="K38" s="16" t="s">
        <v>13</v>
      </c>
    </row>
    <row r="39" spans="6:12" ht="35.1" customHeight="1" x14ac:dyDescent="0.25">
      <c r="F39" s="13" t="s">
        <v>4</v>
      </c>
      <c r="G39" s="18">
        <v>39.119999999999997</v>
      </c>
      <c r="H39" s="18">
        <v>353.28</v>
      </c>
      <c r="I39" s="18">
        <f>H39-G39</f>
        <v>314.15999999999997</v>
      </c>
      <c r="J39" s="18">
        <v>50</v>
      </c>
      <c r="K39" s="16">
        <f>J39*I39</f>
        <v>15707.999999999998</v>
      </c>
    </row>
    <row r="40" spans="6:12" ht="35.1" customHeight="1" x14ac:dyDescent="0.25">
      <c r="F40" s="13" t="s">
        <v>17</v>
      </c>
      <c r="G40" s="18">
        <v>39.119999999999997</v>
      </c>
      <c r="H40" s="18">
        <v>353.28</v>
      </c>
      <c r="I40" s="18">
        <f>H40-G40</f>
        <v>314.15999999999997</v>
      </c>
      <c r="J40" s="18">
        <v>200</v>
      </c>
      <c r="K40" s="16">
        <f>J40*I40</f>
        <v>62831.999999999993</v>
      </c>
    </row>
    <row r="41" spans="6:12" ht="35.1" customHeight="1" x14ac:dyDescent="0.25">
      <c r="F41" s="13" t="s">
        <v>5</v>
      </c>
      <c r="G41" s="18">
        <v>2429</v>
      </c>
      <c r="H41" s="18">
        <v>2726.1</v>
      </c>
      <c r="I41" s="18">
        <f>H41-G41</f>
        <v>297.09999999999991</v>
      </c>
      <c r="J41" s="18">
        <v>85</v>
      </c>
      <c r="K41" s="16">
        <f t="shared" ref="K41:K47" si="1">J41*I41</f>
        <v>25253.499999999993</v>
      </c>
    </row>
    <row r="42" spans="6:12" ht="35.1" customHeight="1" x14ac:dyDescent="0.25">
      <c r="F42" s="13" t="s">
        <v>6</v>
      </c>
      <c r="G42" s="18">
        <v>440</v>
      </c>
      <c r="H42" s="18">
        <v>503.8</v>
      </c>
      <c r="I42" s="18">
        <f t="shared" ref="I42:I43" si="2">H42-G42</f>
        <v>63.800000000000011</v>
      </c>
      <c r="J42" s="18">
        <v>95</v>
      </c>
      <c r="K42" s="16">
        <f t="shared" si="1"/>
        <v>6061.0000000000009</v>
      </c>
    </row>
    <row r="43" spans="6:12" ht="35.1" customHeight="1" x14ac:dyDescent="0.25">
      <c r="F43" s="13" t="s">
        <v>7</v>
      </c>
      <c r="G43" s="19">
        <v>318</v>
      </c>
      <c r="H43" s="9">
        <v>526.5</v>
      </c>
      <c r="I43" s="18">
        <f t="shared" si="2"/>
        <v>208.5</v>
      </c>
      <c r="J43" s="19">
        <v>125</v>
      </c>
      <c r="K43" s="16">
        <f t="shared" si="1"/>
        <v>26062.5</v>
      </c>
    </row>
    <row r="44" spans="6:12" ht="35.1" customHeight="1" x14ac:dyDescent="0.25">
      <c r="F44" s="16"/>
      <c r="G44" s="16"/>
      <c r="H44" s="16"/>
      <c r="I44" s="16"/>
      <c r="J44" s="16"/>
      <c r="K44" s="16">
        <f t="shared" si="1"/>
        <v>0</v>
      </c>
    </row>
    <row r="45" spans="6:12" ht="35.1" customHeight="1" x14ac:dyDescent="0.25">
      <c r="K45" s="16">
        <f t="shared" si="1"/>
        <v>0</v>
      </c>
    </row>
    <row r="46" spans="6:12" ht="35.1" customHeight="1" x14ac:dyDescent="0.25">
      <c r="K46" s="16">
        <f t="shared" si="1"/>
        <v>0</v>
      </c>
    </row>
    <row r="47" spans="6:12" ht="35.1" customHeight="1" x14ac:dyDescent="0.25">
      <c r="K47" s="16">
        <f t="shared" si="1"/>
        <v>0</v>
      </c>
    </row>
    <row r="48" spans="6:12" ht="35.1" customHeight="1" x14ac:dyDescent="0.25">
      <c r="K48" s="17">
        <f>SUM(K39:K47)</f>
        <v>135916.99999999997</v>
      </c>
      <c r="L48" t="s">
        <v>14</v>
      </c>
    </row>
    <row r="49" spans="6:12" ht="35.1" customHeight="1" x14ac:dyDescent="0.25">
      <c r="H49" s="1">
        <f>273+80.25</f>
        <v>353.25</v>
      </c>
      <c r="K49" s="21">
        <f>O8</f>
        <v>21267</v>
      </c>
      <c r="L49" t="s">
        <v>15</v>
      </c>
    </row>
    <row r="50" spans="6:12" ht="35.1" customHeight="1" x14ac:dyDescent="0.25">
      <c r="K50" s="21">
        <f>K48-K49</f>
        <v>114649.99999999997</v>
      </c>
      <c r="L50" t="s">
        <v>16</v>
      </c>
    </row>
    <row r="51" spans="6:12" ht="35.1" customHeight="1" x14ac:dyDescent="0.25">
      <c r="G51" s="18"/>
      <c r="H51" s="18"/>
      <c r="I51" s="18"/>
      <c r="J51" s="18"/>
      <c r="K51" s="16"/>
    </row>
    <row r="52" spans="6:12" ht="35.1" customHeight="1" x14ac:dyDescent="0.25">
      <c r="G52" s="18"/>
      <c r="H52" s="18"/>
      <c r="I52" s="18"/>
      <c r="J52" s="18"/>
      <c r="K52" s="16"/>
    </row>
    <row r="53" spans="6:12" ht="35.1" customHeight="1" x14ac:dyDescent="0.25">
      <c r="G53" s="19"/>
      <c r="H53" s="9"/>
      <c r="I53" s="18"/>
      <c r="J53" s="19"/>
      <c r="K53" s="16"/>
    </row>
    <row r="54" spans="6:12" ht="35.1" customHeight="1" x14ac:dyDescent="0.25">
      <c r="F54" s="16"/>
      <c r="G54" s="16"/>
      <c r="H54" s="16"/>
      <c r="I54" s="16"/>
      <c r="J54" s="16"/>
      <c r="K54" s="16"/>
    </row>
    <row r="55" spans="6:12" ht="35.1" customHeight="1" x14ac:dyDescent="0.25">
      <c r="K55" s="16"/>
    </row>
    <row r="56" spans="6:12" ht="35.1" customHeight="1" x14ac:dyDescent="0.25">
      <c r="K56" s="16"/>
    </row>
    <row r="57" spans="6:12" ht="35.1" customHeight="1" x14ac:dyDescent="0.25">
      <c r="K57" s="16"/>
    </row>
    <row r="58" spans="6:12" ht="35.1" customHeight="1" x14ac:dyDescent="0.25">
      <c r="K58" s="17"/>
      <c r="L58"/>
    </row>
    <row r="59" spans="6:12" ht="35.1" customHeight="1" x14ac:dyDescent="0.25">
      <c r="K59" s="21"/>
      <c r="L59"/>
    </row>
    <row r="60" spans="6:12" ht="35.1" customHeight="1" x14ac:dyDescent="0.25">
      <c r="K60" s="21"/>
      <c r="L60"/>
    </row>
  </sheetData>
  <mergeCells count="7">
    <mergeCell ref="N30:O30"/>
    <mergeCell ref="N31:O31"/>
    <mergeCell ref="N25:P25"/>
    <mergeCell ref="N26:P26"/>
    <mergeCell ref="N27:O27"/>
    <mergeCell ref="N28:O28"/>
    <mergeCell ref="N29:O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2022-06-10T14:20:18Z</cp:lastPrinted>
  <dcterms:created xsi:type="dcterms:W3CDTF">2022-06-10T14:11:52Z</dcterms:created>
  <dcterms:modified xsi:type="dcterms:W3CDTF">2025-05-29T05:53:25Z</dcterms:modified>
</cp:coreProperties>
</file>