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Swapnil\Excel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J35" i="1" s="1"/>
  <c r="K35" i="1" l="1"/>
  <c r="H35" i="1"/>
  <c r="O35" i="1" s="1"/>
  <c r="E36" i="1" s="1"/>
  <c r="P36" i="1" s="1"/>
  <c r="I35" i="1" l="1"/>
  <c r="P35" i="1" s="1"/>
  <c r="G51" i="1"/>
  <c r="Q50" i="1"/>
  <c r="Q47" i="1"/>
  <c r="H30" i="1"/>
  <c r="I30" i="1" s="1"/>
  <c r="J30" i="1"/>
  <c r="K30" i="1"/>
  <c r="H31" i="1"/>
  <c r="I31" i="1" s="1"/>
  <c r="J31" i="1"/>
  <c r="K31" i="1"/>
  <c r="P19" i="1"/>
  <c r="G20" i="1"/>
  <c r="K20" i="1" s="1"/>
  <c r="J19" i="1"/>
  <c r="G18" i="1"/>
  <c r="Q17" i="1"/>
  <c r="P26" i="1"/>
  <c r="Q34" i="1"/>
  <c r="Q39" i="1"/>
  <c r="Q43" i="1"/>
  <c r="G34" i="1"/>
  <c r="H34" i="1" s="1"/>
  <c r="O41" i="1"/>
  <c r="G40" i="1"/>
  <c r="H40" i="1" s="1"/>
  <c r="H45" i="1"/>
  <c r="O45" i="1" s="1"/>
  <c r="G46" i="1"/>
  <c r="H46" i="1" s="1"/>
  <c r="O46" i="1" s="1"/>
  <c r="G39" i="1"/>
  <c r="J39" i="1" s="1"/>
  <c r="G44" i="1"/>
  <c r="H44" i="1" s="1"/>
  <c r="O44" i="1" s="1"/>
  <c r="G22" i="1"/>
  <c r="H22" i="1" s="1"/>
  <c r="O22" i="1" s="1"/>
  <c r="G29" i="1"/>
  <c r="O40" i="1" l="1"/>
  <c r="P41" i="1" s="1"/>
  <c r="E41" i="1"/>
  <c r="O31" i="1"/>
  <c r="K51" i="1"/>
  <c r="J51" i="1"/>
  <c r="H51" i="1"/>
  <c r="O51" i="1" s="1"/>
  <c r="E52" i="1" s="1"/>
  <c r="P52" i="1" s="1"/>
  <c r="K46" i="1"/>
  <c r="K34" i="1"/>
  <c r="O30" i="1"/>
  <c r="E32" i="1" s="1"/>
  <c r="P32" i="1" s="1"/>
  <c r="E45" i="1"/>
  <c r="P45" i="1" s="1"/>
  <c r="J34" i="1"/>
  <c r="H39" i="1"/>
  <c r="O39" i="1" s="1"/>
  <c r="K39" i="1"/>
  <c r="K45" i="1"/>
  <c r="H19" i="1"/>
  <c r="O19" i="1" s="1"/>
  <c r="J18" i="1"/>
  <c r="K19" i="1"/>
  <c r="H20" i="1"/>
  <c r="K18" i="1"/>
  <c r="H18" i="1"/>
  <c r="O18" i="1" s="1"/>
  <c r="J20" i="1"/>
  <c r="I46" i="1"/>
  <c r="O34" i="1"/>
  <c r="I34" i="1"/>
  <c r="K40" i="1"/>
  <c r="J40" i="1"/>
  <c r="I40" i="1"/>
  <c r="J45" i="1"/>
  <c r="J46" i="1"/>
  <c r="I45" i="1"/>
  <c r="I44" i="1"/>
  <c r="J44" i="1"/>
  <c r="K44" i="1"/>
  <c r="I22" i="1"/>
  <c r="J22" i="1"/>
  <c r="K22" i="1"/>
  <c r="H29" i="1"/>
  <c r="O29" i="1" s="1"/>
  <c r="E31" i="1" s="1"/>
  <c r="J29" i="1"/>
  <c r="K29" i="1"/>
  <c r="P30" i="1" l="1"/>
  <c r="P31" i="1"/>
  <c r="I51" i="1"/>
  <c r="P51" i="1" s="1"/>
  <c r="I39" i="1"/>
  <c r="P39" i="1" s="1"/>
  <c r="P22" i="1"/>
  <c r="P44" i="1"/>
  <c r="P34" i="1"/>
  <c r="I29" i="1"/>
  <c r="P29" i="1" s="1"/>
  <c r="P46" i="1"/>
  <c r="I19" i="1"/>
  <c r="I18" i="1"/>
  <c r="P18" i="1" s="1"/>
  <c r="I20" i="1"/>
  <c r="O20" i="1"/>
  <c r="P40" i="1"/>
  <c r="Q21" i="1"/>
  <c r="Q28" i="1"/>
  <c r="Q12" i="1"/>
  <c r="Q7" i="1"/>
  <c r="Q24" i="1"/>
  <c r="G25" i="1"/>
  <c r="J25" i="1" s="1"/>
  <c r="P14" i="1"/>
  <c r="P9" i="1"/>
  <c r="G8" i="1"/>
  <c r="K8" i="1" s="1"/>
  <c r="P20" i="1" l="1"/>
  <c r="K25" i="1"/>
  <c r="H25" i="1"/>
  <c r="O25" i="1" s="1"/>
  <c r="H8" i="1"/>
  <c r="J8" i="1"/>
  <c r="I25" i="1" l="1"/>
  <c r="P25" i="1" s="1"/>
  <c r="G10" i="1"/>
  <c r="I10" i="1" s="1"/>
  <c r="J10" i="1" l="1"/>
  <c r="G13" i="1"/>
  <c r="P10" i="1" l="1"/>
  <c r="H13" i="1"/>
  <c r="K13" i="1"/>
  <c r="J13" i="1"/>
  <c r="I13" i="1" l="1"/>
  <c r="O13" i="1"/>
  <c r="O8" i="1" l="1"/>
  <c r="I8" i="1"/>
  <c r="P13" i="1"/>
  <c r="P8" i="1" l="1"/>
</calcChain>
</file>

<file path=xl/sharedStrings.xml><?xml version="1.0" encoding="utf-8"?>
<sst xmlns="http://schemas.openxmlformats.org/spreadsheetml/2006/main" count="80" uniqueCount="66">
  <si>
    <t>Amount</t>
  </si>
  <si>
    <t>UTR</t>
  </si>
  <si>
    <t>On Commissioning</t>
  </si>
  <si>
    <t>Hydro Testing</t>
  </si>
  <si>
    <t>Hold the Amount because the Qty. is more then the DPR</t>
  </si>
  <si>
    <t>20-09-2023 IFT/IFT23263007400/RIUP23/2131/AARYA CHOUDHARY CO 99000.00</t>
  </si>
  <si>
    <t>Kadli Village  Drilling Work</t>
  </si>
  <si>
    <t>25-10-2023 IFT/IFT23298013280/RIUP23/2846/AARYA CHOUDHARY CO 172152.00</t>
  </si>
  <si>
    <t>26-10-2023 IFT/IFT23299033074/RIUP23/2889/AARYA CHOUDHARY CO ₹ 1,82,782.00</t>
  </si>
  <si>
    <t>24-11-2023 IFT/IFT23328069274/RIUP23/3362/AARYA CHOUDHARY CO 53958.00</t>
  </si>
  <si>
    <t>24-11-2023 IFT/IFT23328069273/RIUP23/3361/AARYA CHOUDHARY CO 51922.00</t>
  </si>
  <si>
    <t>09-01-2024 IFT/IFT24009010981/RIUP23/4172/AARYA CHOUDHARY CO 99000.00</t>
  </si>
  <si>
    <t>09-01-2024 IFT/IFT24009010982/RIUP23/4173/AARYA CHOUDHARY CO 99000.00</t>
  </si>
  <si>
    <t>22-12-2023 IFT/IFT23356037809/RIUP23/3929/AARYA CHOUDHARY CO 99000.00</t>
  </si>
  <si>
    <t>Aarya Chaudhary Construction</t>
  </si>
  <si>
    <t>16-02-2024 IFT/IFT24047018640/RIUP23/4685/AARYA CHOUDHARY CO ₹ 3,03,949.00</t>
  </si>
  <si>
    <t>09-02-2024 IFT/IFT24040015440/RIUP23/4632/AARYA CHOUDHARY CO 99000.00</t>
  </si>
  <si>
    <t>09-02-2024 IFT/IFT24040015439/RIUP23/4631/AARYA CHOUDHARY CO 99000.00</t>
  </si>
  <si>
    <t>24-01-2024 IFT/IFT24024026248/RIUP23/4418/AARYA CHOUDHARY CO 204085.00</t>
  </si>
  <si>
    <t>20-02-2024 IFT/IFT24051018000/RIUP23/4744/AARYA CHOUDHARY CO ₹ 58,038.00</t>
  </si>
  <si>
    <t>06-12-2023 IFT/IFT23340064957/RIUP23/3632/AARYA CHOUDHARY CO 99000.00</t>
  </si>
  <si>
    <t>20-12-2023 IFT/IFT23354005099/RIUP23/3746/AARYA CHOUDHARY CO 177974.00</t>
  </si>
  <si>
    <t>03-01-2024 IFT/IFT24003039016/RIUP23/4004/AARYA CHOUDHARY CO 53038.00</t>
  </si>
  <si>
    <t>18-03-2024 IFT/IFT24078011924/RIUP23/5105/AARYA CHOUDHARY CO 109680.00</t>
  </si>
  <si>
    <t>16-03-2024 IFT/IFT24076024649/RIUP23/5156/AARYA CHOUDHARY CO 58203.00</t>
  </si>
  <si>
    <t>18-03-2024 IFT/IFT24078043208/RIUP23/5177/AARYA CHOUDHARY CO 99000.00</t>
  </si>
  <si>
    <t>06-04-2024 IFT/IFT24097097234/RIUP24/010/AARYA CHOUDHARY CO 145282.00</t>
  </si>
  <si>
    <t>26-04-2024 IFT/IFT24117022558/RIUP24/007/AARYA CHOUDHARY CO 114680.00</t>
  </si>
  <si>
    <t>28-05-2024 IFT/IFT24149026961/RIUP24/0486/AARYA CHOUDHARY CO 109680.00</t>
  </si>
  <si>
    <t>Water Rechareg Unit</t>
  </si>
  <si>
    <t>21-06-2024 IFT/IFT24173029477/RIUP24/0533/AARYA CHOUDHARY CO 46778.00</t>
  </si>
  <si>
    <t>28-06-2024 IFT/IFT24180052301/RIUP24/0821/AARYA CHOUDHARY CO 39960.00</t>
  </si>
  <si>
    <t>29-06-2024 IFT/IFT24181086756/RIUP24/0970/AARYA CHOUDHARY CO 21960.00</t>
  </si>
  <si>
    <t>20-06-2024 IFT/IFT24172008885/RIUP24/0532/AARYA CHOUDHARY CO ₹ 39,960.00</t>
  </si>
  <si>
    <t>22-07-2024 IFT/IFT24204033866/RIUP24/0973/AARYA CHOUDHARY CO 50000.00</t>
  </si>
  <si>
    <t>08-08-2024 IFT/IFT24221031162/RIUP24/1395/AARYA CHOUDHARY CO 59680.00</t>
  </si>
  <si>
    <t>23-09-2024 IFT/IFT24267033869/RIUP24/1531/AARYA CHOUDHARY CO 39960.00 -7476581.52</t>
  </si>
  <si>
    <t>Subcontractor:</t>
  </si>
  <si>
    <t>State:</t>
  </si>
  <si>
    <t>Uttar Pradesh</t>
  </si>
  <si>
    <t>District:</t>
  </si>
  <si>
    <t>Muzaffarnagar</t>
  </si>
  <si>
    <t>Block: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</si>
  <si>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</si>
  <si>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</si>
  <si>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</si>
  <si>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</si>
  <si>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</si>
  <si>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</si>
  <si>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</si>
  <si>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</si>
  <si>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GST_SD_Amount</t>
  </si>
  <si>
    <t>Final_Amount</t>
  </si>
  <si>
    <t>Total_Amount</t>
  </si>
  <si>
    <t>Phulat-Khatauli Village -  Drilling Work</t>
  </si>
  <si>
    <t>GST Release Note</t>
  </si>
  <si>
    <t>Umarpur lisoda Village BOREWELL DRILLING Work</t>
  </si>
  <si>
    <t>KHATAULI  Village DRILLING  Work</t>
  </si>
  <si>
    <t xml:space="preserve">PAL Village BOREWELL DRILLING Work </t>
  </si>
  <si>
    <t>GANGDHAR Village CONSTRUTION OF PUMP HOUSE Work</t>
  </si>
  <si>
    <t>Kadli Village CONSTRUTION OF PUMP HOUSE Work</t>
  </si>
  <si>
    <t>Anti Village CONSTRUTION OF PUMP HOUSE Work</t>
  </si>
  <si>
    <t xml:space="preserve"> NAGLA MUBARIK  Village BOREWELL DRILLING  Work</t>
  </si>
  <si>
    <t>Shahpur Village BOREWELL DRILLING Work</t>
  </si>
  <si>
    <t>TDS_Amount</t>
  </si>
  <si>
    <t>SD_Amount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</si>
</sst>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omic Sans MS"/>
      <family val="4"/>
    </font>
    <font>
      <b/>
      <sz val="14"/>
      <color theme="4" tint="-0.249977111117893"/>
      <name val="Comic Sans MS"/>
      <family val="4"/>
    </font>
    <font>
      <b/>
      <sz val="14"/>
      <color theme="1"/>
      <name val="Comic Sans MS"/>
      <family val="4"/>
    </font>
    <font>
      <sz val="14"/>
      <color rgb="FFFF0000"/>
      <name val="Comic Sans MS"/>
      <family val="4"/>
    </font>
    <font>
      <sz val="14"/>
      <color rgb="FF333333"/>
      <name val="Verdana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6">
    <xf numFmtId="0" fontId="0" fillId="0" borderId="0" xfId="0"/>
    <xf numFmtId="43" fontId="2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43" fontId="4" fillId="2" borderId="0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43" fontId="5" fillId="2" borderId="0" xfId="1" applyNumberFormat="1" applyFont="1" applyFill="1" applyBorder="1" applyAlignment="1">
      <alignment vertical="center"/>
    </xf>
    <xf numFmtId="14" fontId="4" fillId="2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9" fontId="5" fillId="2" borderId="3" xfId="1" applyNumberFormat="1" applyFont="1" applyFill="1" applyBorder="1" applyAlignment="1">
      <alignment vertical="center"/>
    </xf>
    <xf numFmtId="0" fontId="7" fillId="2" borderId="3" xfId="0" applyFont="1" applyFill="1" applyBorder="1" applyAlignment="1">
      <alignment horizontal="center" vertical="center" wrapText="1"/>
    </xf>
    <xf numFmtId="43" fontId="5" fillId="0" borderId="3" xfId="1" applyNumberFormat="1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5" fillId="3" borderId="5" xfId="0" applyFont="1" applyFill="1" applyBorder="1" applyAlignment="1">
      <alignment horizontal="center" vertical="center" wrapText="1"/>
    </xf>
    <xf numFmtId="15" fontId="5" fillId="3" borderId="5" xfId="0" applyNumberFormat="1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43" fontId="5" fillId="3" borderId="5" xfId="1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horizontal="center" vertical="center" wrapText="1"/>
    </xf>
    <xf numFmtId="15" fontId="5" fillId="2" borderId="2" xfId="0" applyNumberFormat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43" fontId="5" fillId="2" borderId="2" xfId="1" applyNumberFormat="1" applyFont="1" applyFill="1" applyBorder="1" applyAlignment="1">
      <alignment vertical="center"/>
    </xf>
    <xf numFmtId="43" fontId="8" fillId="5" borderId="2" xfId="1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/>
    </xf>
    <xf numFmtId="43" fontId="5" fillId="0" borderId="2" xfId="1" applyNumberFormat="1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5" fillId="2" borderId="2" xfId="0" applyFont="1" applyFill="1" applyBorder="1" applyAlignment="1">
      <alignment horizontal="center" vertical="center"/>
    </xf>
    <xf numFmtId="14" fontId="5" fillId="2" borderId="2" xfId="1" applyNumberFormat="1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5" fillId="3" borderId="2" xfId="0" applyFont="1" applyFill="1" applyBorder="1" applyAlignment="1">
      <alignment horizontal="center" vertical="center" wrapText="1"/>
    </xf>
    <xf numFmtId="15" fontId="5" fillId="3" borderId="2" xfId="0" applyNumberFormat="1" applyFont="1" applyFill="1" applyBorder="1" applyAlignment="1">
      <alignment horizontal="center" vertical="center"/>
    </xf>
    <xf numFmtId="0" fontId="5" fillId="3" borderId="2" xfId="0" quotePrefix="1" applyFont="1" applyFill="1" applyBorder="1" applyAlignment="1">
      <alignment horizontal="center" vertical="center"/>
    </xf>
    <xf numFmtId="43" fontId="5" fillId="3" borderId="2" xfId="1" applyNumberFormat="1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9" fillId="0" borderId="2" xfId="0" applyFont="1" applyBorder="1"/>
    <xf numFmtId="43" fontId="7" fillId="2" borderId="4" xfId="1" applyNumberFormat="1" applyFont="1" applyFill="1" applyBorder="1" applyAlignment="1">
      <alignment vertical="center"/>
    </xf>
    <xf numFmtId="43" fontId="5" fillId="2" borderId="4" xfId="1" applyNumberFormat="1" applyFont="1" applyFill="1" applyBorder="1" applyAlignment="1">
      <alignment vertical="center"/>
    </xf>
    <xf numFmtId="43" fontId="5" fillId="0" borderId="4" xfId="1" applyNumberFormat="1" applyFont="1" applyFill="1" applyBorder="1" applyAlignment="1">
      <alignment vertical="center"/>
    </xf>
    <xf numFmtId="0" fontId="10" fillId="0" borderId="0" xfId="0" applyFont="1"/>
    <xf numFmtId="0" fontId="10" fillId="0" borderId="0" xfId="0" applyFont="1" applyAlignment="1">
      <alignment wrapText="1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2" borderId="1" xfId="1" applyFont="1" applyFill="1" applyBorder="1" applyAlignment="1">
      <alignment horizontal="center" vertical="center"/>
    </xf>
    <xf numFmtId="164" fontId="10" fillId="2" borderId="1" xfId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D55"/>
  <sheetViews>
    <sheetView tabSelected="1" zoomScale="60" zoomScaleNormal="60" workbookViewId="0">
      <pane ySplit="5" topLeftCell="A6" activePane="bottomLeft" state="frozen"/>
      <selection pane="bottomLeft" activeCell="B56" sqref="B56"/>
    </sheetView>
  </sheetViews>
  <sheetFormatPr defaultColWidth="9" defaultRowHeight="35.1" customHeight="1" x14ac:dyDescent="0.25"/>
  <cols>
    <col min="1" max="1" width="24.85546875" style="2" customWidth="1"/>
    <col min="2" max="2" width="108.140625" style="3" bestFit="1" customWidth="1"/>
    <col min="3" max="3" width="18.42578125" style="3" bestFit="1" customWidth="1"/>
    <col min="4" max="4" width="24.85546875" style="3" bestFit="1" customWidth="1"/>
    <col min="5" max="5" width="19" style="3" bestFit="1" customWidth="1"/>
    <col min="6" max="6" width="16" style="3" bestFit="1" customWidth="1"/>
    <col min="7" max="7" width="24.5703125" style="3" bestFit="1" customWidth="1"/>
    <col min="8" max="8" width="16.42578125" style="5" bestFit="1" customWidth="1"/>
    <col min="9" max="9" width="19" style="5" bestFit="1" customWidth="1"/>
    <col min="10" max="10" width="18.28515625" style="3" bestFit="1" customWidth="1"/>
    <col min="11" max="11" width="21.140625" style="3" bestFit="1" customWidth="1"/>
    <col min="12" max="12" width="24.28515625" style="3" hidden="1" customWidth="1"/>
    <col min="13" max="13" width="20.28515625" style="3" hidden="1" customWidth="1"/>
    <col min="14" max="14" width="29.42578125" style="3" hidden="1" customWidth="1"/>
    <col min="15" max="15" width="21.140625" style="3" bestFit="1" customWidth="1"/>
    <col min="16" max="16" width="23" style="3" bestFit="1" customWidth="1"/>
    <col min="17" max="17" width="9.85546875" style="3" bestFit="1" customWidth="1"/>
    <col min="18" max="18" width="26" style="4" bestFit="1" customWidth="1"/>
    <col min="19" max="19" width="111.5703125" style="3" bestFit="1" customWidth="1"/>
    <col min="20" max="16384" width="9" style="3"/>
  </cols>
  <sheetData>
    <row r="1" spans="1:19" ht="35.1" customHeight="1" x14ac:dyDescent="0.25">
      <c r="A1" s="48" t="s">
        <v>37</v>
      </c>
      <c r="B1" s="49" t="s">
        <v>14</v>
      </c>
      <c r="E1" s="4"/>
      <c r="F1" s="4"/>
      <c r="G1" s="4"/>
    </row>
    <row r="2" spans="1:19" ht="35.1" customHeight="1" x14ac:dyDescent="0.25">
      <c r="A2" s="48" t="s">
        <v>38</v>
      </c>
      <c r="B2" t="s">
        <v>39</v>
      </c>
      <c r="C2" s="1"/>
      <c r="D2" s="1"/>
      <c r="G2" s="6"/>
      <c r="I2" s="6"/>
      <c r="J2" s="7"/>
      <c r="K2" s="7"/>
      <c r="L2" s="7"/>
      <c r="M2" s="7"/>
      <c r="N2" s="7"/>
      <c r="O2" s="7"/>
      <c r="P2" s="7"/>
      <c r="Q2" s="7"/>
    </row>
    <row r="3" spans="1:19" ht="35.1" customHeight="1" x14ac:dyDescent="0.25">
      <c r="A3" s="48" t="s">
        <v>40</v>
      </c>
      <c r="B3" t="s">
        <v>41</v>
      </c>
      <c r="C3" s="1"/>
      <c r="D3" s="1"/>
      <c r="G3" s="6"/>
      <c r="I3" s="6"/>
      <c r="J3" s="7"/>
      <c r="K3" s="7"/>
      <c r="L3" s="7"/>
      <c r="M3" s="7"/>
      <c r="N3" s="7"/>
      <c r="O3" s="7"/>
      <c r="P3" s="7"/>
      <c r="Q3" s="7"/>
    </row>
    <row r="4" spans="1:19" ht="35.1" customHeight="1" thickBot="1" x14ac:dyDescent="0.3">
      <c r="A4" s="48" t="s">
        <v>42</v>
      </c>
      <c r="B4" t="s">
        <v>41</v>
      </c>
      <c r="C4" s="7"/>
      <c r="D4" s="7"/>
      <c r="E4" s="7"/>
      <c r="F4" s="7"/>
      <c r="G4" s="7"/>
      <c r="H4" s="8"/>
      <c r="I4" s="8"/>
      <c r="J4" s="7"/>
      <c r="K4" s="7"/>
      <c r="L4" s="7"/>
      <c r="M4" s="7"/>
      <c r="Q4" s="9"/>
      <c r="R4" s="10"/>
      <c r="S4" s="11"/>
    </row>
    <row r="5" spans="1:19" ht="35.1" customHeight="1" x14ac:dyDescent="0.25">
      <c r="A5" s="50" t="s">
        <v>43</v>
      </c>
      <c r="B5" s="51" t="s">
        <v>44</v>
      </c>
      <c r="C5" s="52" t="s">
        <v>45</v>
      </c>
      <c r="D5" s="53" t="s">
        <v>46</v>
      </c>
      <c r="E5" s="51" t="s">
        <v>47</v>
      </c>
      <c r="F5" s="51" t="s">
        <v>48</v>
      </c>
      <c r="G5" s="53" t="s">
        <v>49</v>
      </c>
      <c r="H5" s="54" t="s">
        <v>50</v>
      </c>
      <c r="I5" s="55" t="s">
        <v>0</v>
      </c>
      <c r="J5" s="51" t="s">
        <v>64</v>
      </c>
      <c r="K5" s="51" t="s">
        <v>65</v>
      </c>
      <c r="L5" s="12" t="s">
        <v>2</v>
      </c>
      <c r="M5" s="12" t="s">
        <v>3</v>
      </c>
      <c r="N5" s="12" t="s">
        <v>4</v>
      </c>
      <c r="O5" s="51" t="s">
        <v>51</v>
      </c>
      <c r="P5" s="51" t="s">
        <v>52</v>
      </c>
      <c r="Q5" s="12"/>
      <c r="R5" s="51" t="s">
        <v>53</v>
      </c>
      <c r="S5" s="51" t="s">
        <v>1</v>
      </c>
    </row>
    <row r="6" spans="1:19" ht="35.1" customHeight="1" thickBot="1" x14ac:dyDescent="0.3">
      <c r="A6" s="13"/>
      <c r="B6" s="14"/>
      <c r="C6" s="14"/>
      <c r="D6" s="14"/>
      <c r="E6" s="14"/>
      <c r="F6" s="14"/>
      <c r="G6" s="14"/>
      <c r="H6" s="15">
        <v>0.18</v>
      </c>
      <c r="I6" s="14"/>
      <c r="J6" s="15">
        <v>0.01</v>
      </c>
      <c r="K6" s="15">
        <v>0.05</v>
      </c>
      <c r="L6" s="15">
        <v>0.1</v>
      </c>
      <c r="M6" s="15">
        <v>0.1</v>
      </c>
      <c r="N6" s="15"/>
      <c r="O6" s="15">
        <v>0.18</v>
      </c>
      <c r="P6" s="15"/>
      <c r="Q6" s="16"/>
      <c r="R6" s="17"/>
      <c r="S6" s="14"/>
    </row>
    <row r="7" spans="1:19" ht="39.75" customHeight="1" x14ac:dyDescent="0.25">
      <c r="A7" s="18">
        <v>2</v>
      </c>
      <c r="B7" s="19"/>
      <c r="C7" s="20"/>
      <c r="D7" s="21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3">
        <f>A8</f>
        <v>59345</v>
      </c>
      <c r="R7" s="22"/>
      <c r="S7" s="24"/>
    </row>
    <row r="8" spans="1:19" ht="35.1" customHeight="1" x14ac:dyDescent="0.25">
      <c r="A8" s="25">
        <v>59345</v>
      </c>
      <c r="B8" s="26" t="s">
        <v>54</v>
      </c>
      <c r="C8" s="27">
        <v>45203</v>
      </c>
      <c r="D8" s="28">
        <v>1</v>
      </c>
      <c r="E8" s="29">
        <v>288460</v>
      </c>
      <c r="F8" s="29"/>
      <c r="G8" s="29">
        <f>E8-F8</f>
        <v>288460</v>
      </c>
      <c r="H8" s="29">
        <f>G8*18%</f>
        <v>51922.799999999996</v>
      </c>
      <c r="I8" s="29">
        <f>ROUND(G8+H8,)</f>
        <v>340383</v>
      </c>
      <c r="J8" s="29">
        <f>G8*$J$6</f>
        <v>2884.6</v>
      </c>
      <c r="K8" s="29">
        <f>G8*$K$6</f>
        <v>14423</v>
      </c>
      <c r="L8" s="29">
        <v>0</v>
      </c>
      <c r="M8" s="29">
        <v>0</v>
      </c>
      <c r="N8" s="29">
        <v>0</v>
      </c>
      <c r="O8" s="30">
        <f>H8</f>
        <v>51922.799999999996</v>
      </c>
      <c r="P8" s="29">
        <f>ROUND(I8-SUM(J8:O8),0)</f>
        <v>271153</v>
      </c>
      <c r="Q8" s="31"/>
      <c r="R8" s="32">
        <v>99000</v>
      </c>
      <c r="S8" s="33" t="s">
        <v>5</v>
      </c>
    </row>
    <row r="9" spans="1:19" ht="35.1" customHeight="1" x14ac:dyDescent="0.25">
      <c r="A9" s="25">
        <v>59345</v>
      </c>
      <c r="B9" s="26" t="s">
        <v>55</v>
      </c>
      <c r="C9" s="27">
        <v>45248</v>
      </c>
      <c r="D9" s="34">
        <v>1</v>
      </c>
      <c r="E9" s="29">
        <v>51922</v>
      </c>
      <c r="F9" s="29"/>
      <c r="G9" s="29"/>
      <c r="H9" s="29"/>
      <c r="I9" s="29"/>
      <c r="J9" s="29"/>
      <c r="K9" s="29"/>
      <c r="L9" s="29"/>
      <c r="M9" s="29"/>
      <c r="N9" s="29"/>
      <c r="O9" s="29"/>
      <c r="P9" s="30">
        <f>E9</f>
        <v>51922</v>
      </c>
      <c r="Q9" s="31"/>
      <c r="R9" s="32">
        <v>172152</v>
      </c>
      <c r="S9" s="33" t="s">
        <v>7</v>
      </c>
    </row>
    <row r="10" spans="1:19" ht="35.1" customHeight="1" x14ac:dyDescent="0.25">
      <c r="A10" s="25"/>
      <c r="B10" s="26"/>
      <c r="C10" s="35"/>
      <c r="D10" s="34"/>
      <c r="E10" s="29"/>
      <c r="F10" s="29"/>
      <c r="G10" s="29">
        <f>E10-F10</f>
        <v>0</v>
      </c>
      <c r="H10" s="29">
        <v>0</v>
      </c>
      <c r="I10" s="29">
        <f>G10+H10</f>
        <v>0</v>
      </c>
      <c r="J10" s="29">
        <f>J$6*I10</f>
        <v>0</v>
      </c>
      <c r="K10" s="29">
        <v>0</v>
      </c>
      <c r="L10" s="29"/>
      <c r="M10" s="29"/>
      <c r="N10" s="29"/>
      <c r="O10" s="29">
        <v>0</v>
      </c>
      <c r="P10" s="29">
        <f>I10-SUM(J10:O10)</f>
        <v>0</v>
      </c>
      <c r="Q10" s="31"/>
      <c r="R10" s="32">
        <v>51922</v>
      </c>
      <c r="S10" s="33" t="s">
        <v>10</v>
      </c>
    </row>
    <row r="11" spans="1:19" ht="35.1" customHeight="1" x14ac:dyDescent="0.25">
      <c r="A11" s="2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31"/>
      <c r="R11" s="32"/>
      <c r="S11" s="33"/>
    </row>
    <row r="12" spans="1:19" ht="39.75" customHeight="1" x14ac:dyDescent="0.25">
      <c r="A12" s="36">
        <v>1</v>
      </c>
      <c r="B12" s="37"/>
      <c r="C12" s="38"/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1">
        <f>A13</f>
        <v>59619</v>
      </c>
      <c r="R12" s="40"/>
      <c r="S12" s="42"/>
    </row>
    <row r="13" spans="1:19" ht="35.1" customHeight="1" x14ac:dyDescent="0.25">
      <c r="A13" s="25">
        <v>59619</v>
      </c>
      <c r="B13" s="26" t="s">
        <v>6</v>
      </c>
      <c r="C13" s="27">
        <v>45215</v>
      </c>
      <c r="D13" s="28">
        <v>2</v>
      </c>
      <c r="E13" s="29">
        <v>299768</v>
      </c>
      <c r="F13" s="29"/>
      <c r="G13" s="29">
        <f>E13-F13</f>
        <v>299768</v>
      </c>
      <c r="H13" s="29">
        <f>ROUND(G13*H6,0)</f>
        <v>53958</v>
      </c>
      <c r="I13" s="29">
        <f>ROUND(G13+H13,)</f>
        <v>353726</v>
      </c>
      <c r="J13" s="29">
        <f>G13*$J$6</f>
        <v>2997.68</v>
      </c>
      <c r="K13" s="29">
        <f>G13*$K$6</f>
        <v>14988.400000000001</v>
      </c>
      <c r="L13" s="29">
        <v>0</v>
      </c>
      <c r="M13" s="29">
        <v>0</v>
      </c>
      <c r="N13" s="29">
        <v>0</v>
      </c>
      <c r="O13" s="30">
        <f>H13</f>
        <v>53958</v>
      </c>
      <c r="P13" s="29">
        <f>ROUND(I13-SUM(J13:O13),0)</f>
        <v>281782</v>
      </c>
      <c r="Q13" s="31"/>
      <c r="R13" s="32">
        <v>99000</v>
      </c>
      <c r="S13" s="33" t="s">
        <v>5</v>
      </c>
    </row>
    <row r="14" spans="1:19" ht="35.1" customHeight="1" x14ac:dyDescent="0.25">
      <c r="A14" s="25">
        <v>59619</v>
      </c>
      <c r="B14" s="26" t="s">
        <v>55</v>
      </c>
      <c r="C14" s="27">
        <v>45248</v>
      </c>
      <c r="D14" s="34">
        <v>1</v>
      </c>
      <c r="E14" s="29">
        <v>53958</v>
      </c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30">
        <f>E14</f>
        <v>53958</v>
      </c>
      <c r="Q14" s="31"/>
      <c r="R14" s="32">
        <v>182782</v>
      </c>
      <c r="S14" s="33" t="s">
        <v>8</v>
      </c>
    </row>
    <row r="15" spans="1:19" ht="35.1" customHeight="1" x14ac:dyDescent="0.25">
      <c r="A15" s="25">
        <v>59619</v>
      </c>
      <c r="B15" s="26"/>
      <c r="C15" s="27"/>
      <c r="D15" s="28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31"/>
      <c r="R15" s="32">
        <v>53958</v>
      </c>
      <c r="S15" s="33" t="s">
        <v>9</v>
      </c>
    </row>
    <row r="16" spans="1:19" ht="35.1" customHeight="1" x14ac:dyDescent="0.25">
      <c r="A16" s="25"/>
      <c r="B16" s="26"/>
      <c r="C16" s="27"/>
      <c r="D16" s="28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31"/>
      <c r="R16" s="32"/>
      <c r="S16" s="33"/>
    </row>
    <row r="17" spans="1:134" ht="39.75" customHeight="1" x14ac:dyDescent="0.25">
      <c r="A17" s="36">
        <v>9</v>
      </c>
      <c r="B17" s="37"/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1">
        <f>A18</f>
        <v>60037</v>
      </c>
      <c r="R17" s="40"/>
      <c r="S17" s="42"/>
    </row>
    <row r="18" spans="1:134" ht="39.75" customHeight="1" x14ac:dyDescent="0.25">
      <c r="A18" s="25">
        <v>60037</v>
      </c>
      <c r="B18" s="26" t="s">
        <v>56</v>
      </c>
      <c r="C18" s="27">
        <v>45236</v>
      </c>
      <c r="D18" s="28">
        <v>3</v>
      </c>
      <c r="E18" s="29">
        <v>294653</v>
      </c>
      <c r="F18" s="29"/>
      <c r="G18" s="29">
        <f t="shared" ref="G18:G20" si="0">E18-F18</f>
        <v>294653</v>
      </c>
      <c r="H18" s="29">
        <f>G18*18%</f>
        <v>53037.54</v>
      </c>
      <c r="I18" s="29">
        <f t="shared" ref="I18:I20" si="1">ROUND(G18+H18,)</f>
        <v>347691</v>
      </c>
      <c r="J18" s="29">
        <f t="shared" ref="J18:J20" si="2">G18*$J$6</f>
        <v>2946.53</v>
      </c>
      <c r="K18" s="29">
        <f t="shared" ref="K18:K20" si="3">G18*$K$6</f>
        <v>14732.650000000001</v>
      </c>
      <c r="L18" s="29">
        <v>0</v>
      </c>
      <c r="M18" s="29">
        <v>0</v>
      </c>
      <c r="N18" s="29"/>
      <c r="O18" s="30">
        <f t="shared" ref="O18:O20" si="4">H18</f>
        <v>53037.54</v>
      </c>
      <c r="P18" s="29">
        <f>ROUND(I18-SUM(J18:O18),0)</f>
        <v>276974</v>
      </c>
      <c r="Q18" s="31"/>
      <c r="R18" s="32">
        <v>99000</v>
      </c>
      <c r="S18" s="33" t="s">
        <v>20</v>
      </c>
    </row>
    <row r="19" spans="1:134" ht="39.75" customHeight="1" x14ac:dyDescent="0.25">
      <c r="A19" s="25">
        <v>60037</v>
      </c>
      <c r="B19" s="26" t="s">
        <v>55</v>
      </c>
      <c r="C19" s="27">
        <v>45236</v>
      </c>
      <c r="D19" s="28">
        <v>3</v>
      </c>
      <c r="E19" s="29">
        <v>53038</v>
      </c>
      <c r="F19" s="29"/>
      <c r="G19" s="29"/>
      <c r="H19" s="29">
        <f>G19*18%</f>
        <v>0</v>
      </c>
      <c r="I19" s="29">
        <f t="shared" si="1"/>
        <v>0</v>
      </c>
      <c r="J19" s="29">
        <f t="shared" si="2"/>
        <v>0</v>
      </c>
      <c r="K19" s="29">
        <f t="shared" si="3"/>
        <v>0</v>
      </c>
      <c r="L19" s="29">
        <v>0</v>
      </c>
      <c r="M19" s="29">
        <v>0</v>
      </c>
      <c r="N19" s="29"/>
      <c r="O19" s="29">
        <f t="shared" si="4"/>
        <v>0</v>
      </c>
      <c r="P19" s="30">
        <f>E19</f>
        <v>53038</v>
      </c>
      <c r="Q19" s="31"/>
      <c r="R19" s="32">
        <v>177974</v>
      </c>
      <c r="S19" s="33" t="s">
        <v>21</v>
      </c>
    </row>
    <row r="20" spans="1:134" ht="39.75" customHeight="1" x14ac:dyDescent="0.25">
      <c r="A20" s="25">
        <v>60037</v>
      </c>
      <c r="B20" s="26"/>
      <c r="C20" s="27"/>
      <c r="D20" s="28"/>
      <c r="E20" s="29"/>
      <c r="F20" s="29"/>
      <c r="G20" s="29">
        <f t="shared" si="0"/>
        <v>0</v>
      </c>
      <c r="H20" s="29">
        <f>G20*18%</f>
        <v>0</v>
      </c>
      <c r="I20" s="29">
        <f t="shared" si="1"/>
        <v>0</v>
      </c>
      <c r="J20" s="29">
        <f t="shared" si="2"/>
        <v>0</v>
      </c>
      <c r="K20" s="29">
        <f t="shared" si="3"/>
        <v>0</v>
      </c>
      <c r="L20" s="29">
        <v>0</v>
      </c>
      <c r="M20" s="29">
        <v>0</v>
      </c>
      <c r="N20" s="29"/>
      <c r="O20" s="29">
        <f t="shared" si="4"/>
        <v>0</v>
      </c>
      <c r="P20" s="29">
        <f>ROUND(I20-SUM(J20:O20),0)</f>
        <v>0</v>
      </c>
      <c r="Q20" s="31"/>
      <c r="R20" s="32">
        <v>53038</v>
      </c>
      <c r="S20" s="33" t="s">
        <v>22</v>
      </c>
    </row>
    <row r="21" spans="1:134" ht="39.75" customHeight="1" x14ac:dyDescent="0.25">
      <c r="A21" s="36">
        <v>5</v>
      </c>
      <c r="B21" s="37"/>
      <c r="C21" s="38"/>
      <c r="D21" s="39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1">
        <f>A22</f>
        <v>61000</v>
      </c>
      <c r="R21" s="40"/>
      <c r="S21" s="42"/>
    </row>
    <row r="22" spans="1:134" ht="42.75" customHeight="1" x14ac:dyDescent="0.25">
      <c r="A22" s="25">
        <v>61000</v>
      </c>
      <c r="B22" s="26" t="s">
        <v>57</v>
      </c>
      <c r="C22" s="27"/>
      <c r="D22" s="28"/>
      <c r="E22" s="29"/>
      <c r="F22" s="29"/>
      <c r="G22" s="29">
        <f>E22-F22</f>
        <v>0</v>
      </c>
      <c r="H22" s="29">
        <f>G22*18%</f>
        <v>0</v>
      </c>
      <c r="I22" s="29">
        <f>ROUND(G22+H22,)</f>
        <v>0</v>
      </c>
      <c r="J22" s="29">
        <f>G22*$J$6</f>
        <v>0</v>
      </c>
      <c r="K22" s="29">
        <f>G22*$K$6</f>
        <v>0</v>
      </c>
      <c r="L22" s="29">
        <v>0</v>
      </c>
      <c r="M22" s="29">
        <v>0</v>
      </c>
      <c r="N22" s="29">
        <v>0</v>
      </c>
      <c r="O22" s="29">
        <f>H22</f>
        <v>0</v>
      </c>
      <c r="P22" s="29">
        <f>ROUND(I22-SUM(J22:O22),0)</f>
        <v>0</v>
      </c>
      <c r="Q22" s="31"/>
      <c r="R22" s="32">
        <v>99000</v>
      </c>
      <c r="S22" s="33" t="s">
        <v>13</v>
      </c>
    </row>
    <row r="23" spans="1:134" ht="42.75" customHeight="1" x14ac:dyDescent="0.25">
      <c r="A23" s="25"/>
      <c r="B23" s="26"/>
      <c r="C23" s="27"/>
      <c r="D23" s="28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31"/>
      <c r="R23" s="32"/>
      <c r="S23" s="33"/>
    </row>
    <row r="24" spans="1:134" s="43" customFormat="1" ht="35.1" customHeight="1" x14ac:dyDescent="0.25">
      <c r="A24" s="36">
        <v>3</v>
      </c>
      <c r="B24" s="37"/>
      <c r="C24" s="38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>
        <f>A25</f>
        <v>61577</v>
      </c>
      <c r="R24" s="40"/>
      <c r="S24" s="42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</row>
    <row r="25" spans="1:134" ht="35.1" customHeight="1" x14ac:dyDescent="0.25">
      <c r="A25" s="25">
        <v>61577</v>
      </c>
      <c r="B25" s="26" t="s">
        <v>58</v>
      </c>
      <c r="C25" s="27">
        <v>45307</v>
      </c>
      <c r="D25" s="28">
        <v>4</v>
      </c>
      <c r="E25" s="29">
        <v>322431</v>
      </c>
      <c r="F25" s="29"/>
      <c r="G25" s="29">
        <f>E25-F25</f>
        <v>322431</v>
      </c>
      <c r="H25" s="29">
        <f>G25*18%</f>
        <v>58037.579999999994</v>
      </c>
      <c r="I25" s="29">
        <f>ROUND(G25+H25,)</f>
        <v>380469</v>
      </c>
      <c r="J25" s="29">
        <f>G25*$J$6</f>
        <v>3224.31</v>
      </c>
      <c r="K25" s="29">
        <f>G25*$K$6</f>
        <v>16121.550000000001</v>
      </c>
      <c r="L25" s="29">
        <v>0</v>
      </c>
      <c r="M25" s="29">
        <v>0</v>
      </c>
      <c r="N25" s="29">
        <v>0</v>
      </c>
      <c r="O25" s="30">
        <f>H25</f>
        <v>58037.579999999994</v>
      </c>
      <c r="P25" s="29">
        <f>ROUND(I25-SUM(J25:O25),0)</f>
        <v>303086</v>
      </c>
      <c r="Q25" s="31"/>
      <c r="R25" s="32">
        <v>99000</v>
      </c>
      <c r="S25" s="33" t="s">
        <v>11</v>
      </c>
    </row>
    <row r="26" spans="1:134" ht="35.1" customHeight="1" x14ac:dyDescent="0.25">
      <c r="A26" s="25">
        <v>61577</v>
      </c>
      <c r="B26" s="26" t="s">
        <v>55</v>
      </c>
      <c r="C26" s="27">
        <v>45307</v>
      </c>
      <c r="D26" s="29">
        <v>4</v>
      </c>
      <c r="E26" s="29">
        <v>58038</v>
      </c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30">
        <f>E26</f>
        <v>58038</v>
      </c>
      <c r="Q26" s="31"/>
      <c r="R26" s="32">
        <v>204085</v>
      </c>
      <c r="S26" s="33" t="s">
        <v>18</v>
      </c>
    </row>
    <row r="27" spans="1:134" ht="35.1" customHeight="1" x14ac:dyDescent="0.25">
      <c r="A27" s="25">
        <v>61577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31"/>
      <c r="R27" s="32">
        <v>58038</v>
      </c>
      <c r="S27" s="33" t="s">
        <v>19</v>
      </c>
    </row>
    <row r="28" spans="1:134" ht="35.1" customHeight="1" x14ac:dyDescent="0.25">
      <c r="A28" s="36">
        <v>4</v>
      </c>
      <c r="B28" s="37"/>
      <c r="C28" s="38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1">
        <f>A29</f>
        <v>61579</v>
      </c>
      <c r="R28" s="40"/>
      <c r="S28" s="42"/>
    </row>
    <row r="29" spans="1:134" ht="39.75" customHeight="1" x14ac:dyDescent="0.25">
      <c r="A29" s="25">
        <v>61579</v>
      </c>
      <c r="B29" s="26" t="s">
        <v>59</v>
      </c>
      <c r="C29" s="27">
        <v>45356</v>
      </c>
      <c r="D29" s="28">
        <v>6</v>
      </c>
      <c r="E29" s="29">
        <v>222000</v>
      </c>
      <c r="F29" s="29"/>
      <c r="G29" s="29">
        <f>E29-F29</f>
        <v>222000</v>
      </c>
      <c r="H29" s="29">
        <f>G29*18%</f>
        <v>39960</v>
      </c>
      <c r="I29" s="29">
        <f>ROUND(G29+H29,)</f>
        <v>261960</v>
      </c>
      <c r="J29" s="29">
        <f>G29*$J$6</f>
        <v>2220</v>
      </c>
      <c r="K29" s="29">
        <f>G29*$K$6</f>
        <v>11100</v>
      </c>
      <c r="L29" s="29">
        <v>0</v>
      </c>
      <c r="M29" s="29">
        <v>0</v>
      </c>
      <c r="N29" s="29">
        <v>0</v>
      </c>
      <c r="O29" s="30">
        <f>H29</f>
        <v>39960</v>
      </c>
      <c r="P29" s="29">
        <f>ROUND(I29-SUM(J29:O29),0)</f>
        <v>208680</v>
      </c>
      <c r="Q29" s="31"/>
      <c r="R29" s="32">
        <v>99000</v>
      </c>
      <c r="S29" s="33" t="s">
        <v>12</v>
      </c>
    </row>
    <row r="30" spans="1:134" ht="35.1" customHeight="1" x14ac:dyDescent="0.25">
      <c r="A30" s="25">
        <v>61579</v>
      </c>
      <c r="B30" s="26" t="s">
        <v>59</v>
      </c>
      <c r="C30" s="27">
        <v>45372</v>
      </c>
      <c r="D30" s="29">
        <v>8</v>
      </c>
      <c r="E30" s="29">
        <v>122000</v>
      </c>
      <c r="F30" s="29"/>
      <c r="G30" s="29">
        <v>122000</v>
      </c>
      <c r="H30" s="29">
        <f t="shared" ref="H30:H31" si="5">G30*18%</f>
        <v>21960</v>
      </c>
      <c r="I30" s="29">
        <f t="shared" ref="I30:I31" si="6">ROUND(G30+H30,)</f>
        <v>143960</v>
      </c>
      <c r="J30" s="29">
        <f t="shared" ref="J30:J31" si="7">G30*$J$6</f>
        <v>1220</v>
      </c>
      <c r="K30" s="29">
        <f t="shared" ref="K30:K31" si="8">G30*$K$6</f>
        <v>6100</v>
      </c>
      <c r="L30" s="29">
        <v>0</v>
      </c>
      <c r="M30" s="29">
        <v>0</v>
      </c>
      <c r="N30" s="29"/>
      <c r="O30" s="30">
        <f t="shared" ref="O30:O31" si="9">H30</f>
        <v>21960</v>
      </c>
      <c r="P30" s="29">
        <f>ROUND(I30-SUM(J30:O30),0)</f>
        <v>114680</v>
      </c>
      <c r="Q30" s="31"/>
      <c r="R30" s="32">
        <v>109680</v>
      </c>
      <c r="S30" s="33" t="s">
        <v>23</v>
      </c>
    </row>
    <row r="31" spans="1:134" ht="35.1" customHeight="1" x14ac:dyDescent="0.25">
      <c r="A31" s="25">
        <v>61579</v>
      </c>
      <c r="B31" s="26" t="s">
        <v>55</v>
      </c>
      <c r="C31" s="29"/>
      <c r="D31" s="29">
        <v>6</v>
      </c>
      <c r="E31" s="29">
        <f>O29</f>
        <v>39960</v>
      </c>
      <c r="F31" s="29"/>
      <c r="G31" s="29"/>
      <c r="H31" s="29">
        <f t="shared" si="5"/>
        <v>0</v>
      </c>
      <c r="I31" s="29">
        <f t="shared" si="6"/>
        <v>0</v>
      </c>
      <c r="J31" s="29">
        <f t="shared" si="7"/>
        <v>0</v>
      </c>
      <c r="K31" s="29">
        <f t="shared" si="8"/>
        <v>0</v>
      </c>
      <c r="L31" s="29">
        <v>0</v>
      </c>
      <c r="M31" s="29">
        <v>0</v>
      </c>
      <c r="N31" s="29"/>
      <c r="O31" s="29">
        <f t="shared" si="9"/>
        <v>0</v>
      </c>
      <c r="P31" s="30">
        <f>E31</f>
        <v>39960</v>
      </c>
      <c r="Q31" s="31"/>
      <c r="R31" s="32">
        <v>114680</v>
      </c>
      <c r="S31" s="33" t="s">
        <v>27</v>
      </c>
    </row>
    <row r="32" spans="1:134" ht="35.1" customHeight="1" x14ac:dyDescent="0.25">
      <c r="A32" s="25">
        <v>61579</v>
      </c>
      <c r="B32" s="26" t="s">
        <v>55</v>
      </c>
      <c r="C32" s="29"/>
      <c r="D32" s="29">
        <v>8</v>
      </c>
      <c r="E32" s="29">
        <f>O30</f>
        <v>21960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30">
        <f>E32</f>
        <v>21960</v>
      </c>
      <c r="Q32" s="31"/>
      <c r="R32" s="32">
        <v>39960</v>
      </c>
      <c r="S32" s="33" t="s">
        <v>33</v>
      </c>
    </row>
    <row r="33" spans="1:19" ht="35.1" customHeight="1" x14ac:dyDescent="0.25">
      <c r="A33" s="25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31"/>
      <c r="R33" s="32">
        <v>21960</v>
      </c>
      <c r="S33" s="33" t="s">
        <v>32</v>
      </c>
    </row>
    <row r="34" spans="1:19" ht="39.75" customHeight="1" x14ac:dyDescent="0.25">
      <c r="A34" s="36">
        <v>8</v>
      </c>
      <c r="B34" s="37"/>
      <c r="C34" s="38"/>
      <c r="D34" s="39"/>
      <c r="E34" s="40"/>
      <c r="F34" s="40"/>
      <c r="G34" s="40">
        <f t="shared" ref="G34" si="10">E34-F34</f>
        <v>0</v>
      </c>
      <c r="H34" s="40">
        <f t="shared" ref="H34" si="11">G34*18%</f>
        <v>0</v>
      </c>
      <c r="I34" s="40">
        <f t="shared" ref="I34" si="12">ROUND(G34+H34,)</f>
        <v>0</v>
      </c>
      <c r="J34" s="40">
        <f t="shared" ref="J34" si="13">G34*$J$6</f>
        <v>0</v>
      </c>
      <c r="K34" s="40">
        <f t="shared" ref="K34" si="14">G34*$K$6</f>
        <v>0</v>
      </c>
      <c r="L34" s="40">
        <v>0</v>
      </c>
      <c r="M34" s="40">
        <v>0</v>
      </c>
      <c r="N34" s="40"/>
      <c r="O34" s="40">
        <f t="shared" ref="O34" si="15">H34</f>
        <v>0</v>
      </c>
      <c r="P34" s="40">
        <f>ROUND(I34-SUM(J34:O34),0)</f>
        <v>0</v>
      </c>
      <c r="Q34" s="41">
        <f>A35</f>
        <v>61883</v>
      </c>
      <c r="R34" s="40"/>
      <c r="S34" s="42"/>
    </row>
    <row r="35" spans="1:19" ht="39.75" customHeight="1" x14ac:dyDescent="0.25">
      <c r="A35" s="25">
        <v>61883</v>
      </c>
      <c r="B35" s="26" t="s">
        <v>60</v>
      </c>
      <c r="C35" s="27">
        <v>45453</v>
      </c>
      <c r="D35" s="28">
        <v>2</v>
      </c>
      <c r="E35" s="29">
        <v>222000</v>
      </c>
      <c r="F35" s="29"/>
      <c r="G35" s="29">
        <f>E35-F35</f>
        <v>222000</v>
      </c>
      <c r="H35" s="29">
        <f>G35*18%</f>
        <v>39960</v>
      </c>
      <c r="I35" s="29">
        <f>ROUND(G35+H35,)</f>
        <v>261960</v>
      </c>
      <c r="J35" s="29">
        <f>G35*$J$6</f>
        <v>2220</v>
      </c>
      <c r="K35" s="29">
        <f>G35*$K$6</f>
        <v>11100</v>
      </c>
      <c r="L35" s="29">
        <v>0</v>
      </c>
      <c r="M35" s="29">
        <v>0</v>
      </c>
      <c r="N35" s="29">
        <v>0</v>
      </c>
      <c r="O35" s="30">
        <f>H35</f>
        <v>39960</v>
      </c>
      <c r="P35" s="29">
        <f>ROUND(I35-SUM(J35:O35),0)</f>
        <v>208680</v>
      </c>
      <c r="Q35" s="31"/>
      <c r="R35" s="32">
        <v>99000</v>
      </c>
      <c r="S35" s="33" t="s">
        <v>17</v>
      </c>
    </row>
    <row r="36" spans="1:19" ht="39.75" customHeight="1" x14ac:dyDescent="0.25">
      <c r="A36" s="25">
        <v>61883</v>
      </c>
      <c r="B36" s="26" t="s">
        <v>60</v>
      </c>
      <c r="C36" s="27"/>
      <c r="D36" s="28">
        <v>2</v>
      </c>
      <c r="E36" s="29">
        <f>O35</f>
        <v>39960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30">
        <f>E36</f>
        <v>39960</v>
      </c>
      <c r="Q36" s="31"/>
      <c r="R36" s="32">
        <v>50000</v>
      </c>
      <c r="S36" s="33" t="s">
        <v>34</v>
      </c>
    </row>
    <row r="37" spans="1:19" ht="39.75" customHeight="1" x14ac:dyDescent="0.25">
      <c r="A37" s="25">
        <v>61883</v>
      </c>
      <c r="B37" s="26" t="s">
        <v>60</v>
      </c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1"/>
      <c r="R37" s="32">
        <v>59680</v>
      </c>
      <c r="S37" s="33" t="s">
        <v>35</v>
      </c>
    </row>
    <row r="38" spans="1:19" ht="39.75" customHeight="1" x14ac:dyDescent="0.25">
      <c r="A38" s="25">
        <v>61883</v>
      </c>
      <c r="B38" s="26" t="s">
        <v>60</v>
      </c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1"/>
      <c r="R38" s="32">
        <v>39960</v>
      </c>
      <c r="S38" s="33" t="s">
        <v>36</v>
      </c>
    </row>
    <row r="39" spans="1:19" ht="39.75" customHeight="1" x14ac:dyDescent="0.25">
      <c r="A39" s="36">
        <v>7</v>
      </c>
      <c r="B39" s="37"/>
      <c r="C39" s="38"/>
      <c r="D39" s="39"/>
      <c r="E39" s="40"/>
      <c r="F39" s="40"/>
      <c r="G39" s="40">
        <f t="shared" ref="G39" si="16">E39-F39</f>
        <v>0</v>
      </c>
      <c r="H39" s="40">
        <f>G39*18%</f>
        <v>0</v>
      </c>
      <c r="I39" s="40">
        <f t="shared" ref="I39" si="17">ROUND(G39+H39,)</f>
        <v>0</v>
      </c>
      <c r="J39" s="40">
        <f t="shared" ref="J39" si="18">G39*$J$6</f>
        <v>0</v>
      </c>
      <c r="K39" s="40">
        <f t="shared" ref="K39" si="19">G39*$K$6</f>
        <v>0</v>
      </c>
      <c r="L39" s="40">
        <v>0</v>
      </c>
      <c r="M39" s="40">
        <v>0</v>
      </c>
      <c r="N39" s="40"/>
      <c r="O39" s="40">
        <f t="shared" ref="O39" si="20">H39</f>
        <v>0</v>
      </c>
      <c r="P39" s="40">
        <f>ROUND(I39-SUM(J39:O39),0)</f>
        <v>0</v>
      </c>
      <c r="Q39" s="41">
        <f>A40</f>
        <v>61884</v>
      </c>
      <c r="R39" s="40"/>
      <c r="S39" s="42"/>
    </row>
    <row r="40" spans="1:19" ht="39.75" customHeight="1" x14ac:dyDescent="0.25">
      <c r="A40" s="25">
        <v>61884</v>
      </c>
      <c r="B40" s="26" t="s">
        <v>61</v>
      </c>
      <c r="C40" s="27">
        <v>45392</v>
      </c>
      <c r="D40" s="28">
        <v>1</v>
      </c>
      <c r="E40" s="29">
        <v>222000</v>
      </c>
      <c r="F40" s="29"/>
      <c r="G40" s="29">
        <f t="shared" ref="G40" si="21">E40-F40</f>
        <v>222000</v>
      </c>
      <c r="H40" s="29">
        <f>G40*18%</f>
        <v>39960</v>
      </c>
      <c r="I40" s="29">
        <f t="shared" ref="I40" si="22">ROUND(G40+H40,)</f>
        <v>261960</v>
      </c>
      <c r="J40" s="29">
        <f t="shared" ref="J40" si="23">G40*$J$6</f>
        <v>2220</v>
      </c>
      <c r="K40" s="29">
        <f t="shared" ref="K40" si="24">G40*$K$6</f>
        <v>11100</v>
      </c>
      <c r="L40" s="29">
        <v>0</v>
      </c>
      <c r="M40" s="29">
        <v>0</v>
      </c>
      <c r="N40" s="29"/>
      <c r="O40" s="30">
        <f t="shared" ref="O40" si="25">H40</f>
        <v>39960</v>
      </c>
      <c r="P40" s="29">
        <f>ROUND(I40-SUM(J40:O40),0)</f>
        <v>208680</v>
      </c>
      <c r="Q40" s="31"/>
      <c r="R40" s="32">
        <v>99000</v>
      </c>
      <c r="S40" s="33" t="s">
        <v>16</v>
      </c>
    </row>
    <row r="41" spans="1:19" ht="39.75" customHeight="1" x14ac:dyDescent="0.25">
      <c r="A41" s="25">
        <v>61884</v>
      </c>
      <c r="B41" s="26" t="s">
        <v>55</v>
      </c>
      <c r="C41" s="27"/>
      <c r="D41" s="28">
        <v>1</v>
      </c>
      <c r="E41" s="29">
        <f>H40</f>
        <v>39960</v>
      </c>
      <c r="F41" s="29"/>
      <c r="G41" s="29"/>
      <c r="H41" s="29"/>
      <c r="I41" s="29"/>
      <c r="J41" s="29"/>
      <c r="K41" s="29"/>
      <c r="L41" s="29">
        <v>0</v>
      </c>
      <c r="M41" s="29">
        <v>0</v>
      </c>
      <c r="N41" s="29"/>
      <c r="O41" s="29">
        <f>H41</f>
        <v>0</v>
      </c>
      <c r="P41" s="30">
        <f>O40</f>
        <v>39960</v>
      </c>
      <c r="Q41" s="31"/>
      <c r="R41" s="32">
        <v>109680</v>
      </c>
      <c r="S41" s="33" t="s">
        <v>28</v>
      </c>
    </row>
    <row r="42" spans="1:19" ht="39.75" customHeight="1" x14ac:dyDescent="0.25">
      <c r="A42" s="25">
        <v>61884</v>
      </c>
      <c r="B42" s="26"/>
      <c r="C42" s="27"/>
      <c r="D42" s="28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31"/>
      <c r="R42" s="32">
        <v>39960</v>
      </c>
      <c r="S42" s="33" t="s">
        <v>31</v>
      </c>
    </row>
    <row r="43" spans="1:19" ht="39.75" customHeight="1" x14ac:dyDescent="0.25">
      <c r="A43" s="36">
        <v>6</v>
      </c>
      <c r="B43" s="37"/>
      <c r="C43" s="38"/>
      <c r="D43" s="39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>
        <f>A44</f>
        <v>62110</v>
      </c>
      <c r="R43" s="40"/>
      <c r="S43" s="42"/>
    </row>
    <row r="44" spans="1:19" ht="39.75" customHeight="1" x14ac:dyDescent="0.25">
      <c r="A44" s="25">
        <v>62110</v>
      </c>
      <c r="B44" s="26" t="s">
        <v>62</v>
      </c>
      <c r="C44" s="27">
        <v>45326</v>
      </c>
      <c r="D44" s="28">
        <v>5</v>
      </c>
      <c r="E44" s="29">
        <v>323349.5</v>
      </c>
      <c r="F44" s="29"/>
      <c r="G44" s="29">
        <f>E44-F44</f>
        <v>323349.5</v>
      </c>
      <c r="H44" s="29">
        <f>G44*18%</f>
        <v>58202.909999999996</v>
      </c>
      <c r="I44" s="29">
        <f>ROUND(G44+H44,)</f>
        <v>381552</v>
      </c>
      <c r="J44" s="29">
        <f>G44*$J$6</f>
        <v>3233.4949999999999</v>
      </c>
      <c r="K44" s="29">
        <f>G44*$K$6</f>
        <v>16167.475</v>
      </c>
      <c r="L44" s="29">
        <v>0</v>
      </c>
      <c r="M44" s="29">
        <v>0</v>
      </c>
      <c r="N44" s="29">
        <v>0</v>
      </c>
      <c r="O44" s="30">
        <f>H44</f>
        <v>58202.909999999996</v>
      </c>
      <c r="P44" s="29">
        <f>ROUND(I44-SUM(J44:O44),0)</f>
        <v>303948</v>
      </c>
      <c r="Q44" s="31"/>
      <c r="R44" s="32">
        <v>303949</v>
      </c>
      <c r="S44" s="33" t="s">
        <v>15</v>
      </c>
    </row>
    <row r="45" spans="1:19" ht="39.75" customHeight="1" x14ac:dyDescent="0.25">
      <c r="A45" s="25">
        <v>62110</v>
      </c>
      <c r="B45" s="26" t="s">
        <v>55</v>
      </c>
      <c r="C45" s="27"/>
      <c r="D45" s="28">
        <v>5</v>
      </c>
      <c r="E45" s="29">
        <f>H44</f>
        <v>58202.909999999996</v>
      </c>
      <c r="F45" s="29"/>
      <c r="G45" s="29"/>
      <c r="H45" s="29">
        <f>G45*18%</f>
        <v>0</v>
      </c>
      <c r="I45" s="29">
        <f>ROUND(G45+H45,)</f>
        <v>0</v>
      </c>
      <c r="J45" s="29">
        <f>G45*$J$6</f>
        <v>0</v>
      </c>
      <c r="K45" s="29">
        <f>G45*$K$6</f>
        <v>0</v>
      </c>
      <c r="L45" s="29">
        <v>0</v>
      </c>
      <c r="M45" s="29">
        <v>0</v>
      </c>
      <c r="N45" s="29"/>
      <c r="O45" s="29">
        <f>H45</f>
        <v>0</v>
      </c>
      <c r="P45" s="30">
        <f>E45</f>
        <v>58202.909999999996</v>
      </c>
      <c r="Q45" s="31"/>
      <c r="R45" s="32">
        <v>58203</v>
      </c>
      <c r="S45" s="33" t="s">
        <v>24</v>
      </c>
    </row>
    <row r="46" spans="1:19" ht="39.75" customHeight="1" x14ac:dyDescent="0.25">
      <c r="A46" s="25"/>
      <c r="B46" s="26"/>
      <c r="C46" s="27"/>
      <c r="D46" s="28"/>
      <c r="E46" s="29"/>
      <c r="F46" s="29"/>
      <c r="G46" s="29">
        <f>E46-F46</f>
        <v>0</v>
      </c>
      <c r="H46" s="29">
        <f>G46*18%</f>
        <v>0</v>
      </c>
      <c r="I46" s="29">
        <f>ROUND(G46+H46,)</f>
        <v>0</v>
      </c>
      <c r="J46" s="29">
        <f>G46*$J$6</f>
        <v>0</v>
      </c>
      <c r="K46" s="29">
        <f>G46*$K$6</f>
        <v>0</v>
      </c>
      <c r="L46" s="29">
        <v>0</v>
      </c>
      <c r="M46" s="29">
        <v>0</v>
      </c>
      <c r="N46" s="29"/>
      <c r="O46" s="29">
        <f>H46</f>
        <v>0</v>
      </c>
      <c r="P46" s="29">
        <f>ROUND(I46-SUM(J46:O46),0)</f>
        <v>0</v>
      </c>
      <c r="Q46" s="31"/>
      <c r="R46" s="32"/>
      <c r="S46" s="33"/>
    </row>
    <row r="47" spans="1:19" ht="39.75" customHeight="1" x14ac:dyDescent="0.25">
      <c r="A47" s="36">
        <v>10</v>
      </c>
      <c r="B47" s="37"/>
      <c r="C47" s="38"/>
      <c r="D47" s="39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1">
        <f>A48</f>
        <v>62404</v>
      </c>
      <c r="R47" s="40"/>
      <c r="S47" s="42"/>
    </row>
    <row r="48" spans="1:19" ht="35.1" customHeight="1" x14ac:dyDescent="0.25">
      <c r="A48" s="25">
        <v>62404</v>
      </c>
      <c r="B48" s="26" t="s">
        <v>29</v>
      </c>
      <c r="C48" s="27"/>
      <c r="D48" s="28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31"/>
      <c r="R48" s="32"/>
      <c r="S48" s="44"/>
    </row>
    <row r="49" spans="1:19" ht="35.1" customHeight="1" x14ac:dyDescent="0.25">
      <c r="A49" s="25"/>
      <c r="B49" s="26"/>
      <c r="C49" s="27"/>
      <c r="D49" s="28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31"/>
      <c r="R49" s="32"/>
      <c r="S49" s="44"/>
    </row>
    <row r="50" spans="1:19" ht="35.1" customHeight="1" x14ac:dyDescent="0.25">
      <c r="A50" s="36">
        <v>11</v>
      </c>
      <c r="B50" s="37"/>
      <c r="C50" s="38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1">
        <f>A51</f>
        <v>62718</v>
      </c>
      <c r="R50" s="40"/>
      <c r="S50" s="42"/>
    </row>
    <row r="51" spans="1:19" ht="35.1" customHeight="1" x14ac:dyDescent="0.25">
      <c r="A51" s="25">
        <v>62718</v>
      </c>
      <c r="B51" s="26" t="s">
        <v>63</v>
      </c>
      <c r="C51" s="27">
        <v>45369</v>
      </c>
      <c r="D51" s="28">
        <v>7</v>
      </c>
      <c r="E51" s="29">
        <v>281239</v>
      </c>
      <c r="F51" s="29">
        <v>21364</v>
      </c>
      <c r="G51" s="29">
        <f t="shared" ref="G51" si="26">E51-F51</f>
        <v>259875</v>
      </c>
      <c r="H51" s="29">
        <f t="shared" ref="H51" si="27">G51*18%</f>
        <v>46777.5</v>
      </c>
      <c r="I51" s="29">
        <f t="shared" ref="I51" si="28">ROUND(G51+H51,)</f>
        <v>306653</v>
      </c>
      <c r="J51" s="29">
        <f t="shared" ref="J51" si="29">G51*$J$6</f>
        <v>2598.75</v>
      </c>
      <c r="K51" s="29">
        <f t="shared" ref="K51" si="30">G51*$K$6</f>
        <v>12993.75</v>
      </c>
      <c r="L51" s="29">
        <v>0</v>
      </c>
      <c r="M51" s="29">
        <v>0</v>
      </c>
      <c r="N51" s="29"/>
      <c r="O51" s="30">
        <f t="shared" ref="O51" si="31">H51</f>
        <v>46777.5</v>
      </c>
      <c r="P51" s="29">
        <f>ROUND(I51-SUM(J51:O51),0)</f>
        <v>244283</v>
      </c>
      <c r="Q51" s="31"/>
      <c r="R51" s="32">
        <v>99000</v>
      </c>
      <c r="S51" s="33" t="s">
        <v>25</v>
      </c>
    </row>
    <row r="52" spans="1:19" ht="35.1" customHeight="1" x14ac:dyDescent="0.25">
      <c r="A52" s="25">
        <v>62718</v>
      </c>
      <c r="B52" s="26" t="s">
        <v>55</v>
      </c>
      <c r="C52" s="27"/>
      <c r="D52" s="28">
        <v>7</v>
      </c>
      <c r="E52" s="29">
        <f>O51</f>
        <v>46777.5</v>
      </c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30">
        <f>E52</f>
        <v>46777.5</v>
      </c>
      <c r="Q52" s="31"/>
      <c r="R52" s="32">
        <v>145282</v>
      </c>
      <c r="S52" s="33" t="s">
        <v>26</v>
      </c>
    </row>
    <row r="53" spans="1:19" ht="35.1" customHeight="1" x14ac:dyDescent="0.25">
      <c r="A53" s="25">
        <v>62718</v>
      </c>
      <c r="B53" s="26"/>
      <c r="C53" s="27"/>
      <c r="D53" s="28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31"/>
      <c r="R53" s="32">
        <v>46778</v>
      </c>
      <c r="S53" s="33" t="s">
        <v>30</v>
      </c>
    </row>
    <row r="54" spans="1:19" ht="35.1" customHeight="1" x14ac:dyDescent="0.25">
      <c r="A54" s="25"/>
      <c r="B54" s="26"/>
      <c r="C54" s="27"/>
      <c r="D54" s="28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31"/>
      <c r="R54" s="32"/>
      <c r="S54" s="44"/>
    </row>
    <row r="55" spans="1:19" ht="35.1" customHeight="1" x14ac:dyDescent="0.25">
      <c r="A55" s="45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7"/>
      <c r="S55" s="46"/>
    </row>
  </sheetData>
  <pageMargins left="0.70866141732283472" right="0.70866141732283472" top="0.74803149606299213" bottom="0.74803149606299213" header="0.31496062992125984" footer="0.31496062992125984"/>
  <pageSetup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2024-09-23T12:38:57Z</cp:lastPrinted>
  <dcterms:created xsi:type="dcterms:W3CDTF">2022-06-10T14:11:52Z</dcterms:created>
  <dcterms:modified xsi:type="dcterms:W3CDTF">2025-05-31T06:33:29Z</dcterms:modified>
</cp:coreProperties>
</file>