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hahi\Downloads\Updated Data\Updated Data\"/>
    </mc:Choice>
  </mc:AlternateContent>
  <xr:revisionPtr revIDLastSave="0" documentId="13_ncr:1_{D322190B-2D20-4E14-812A-F1A6027F5989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inculding EM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2" l="1"/>
  <c r="R28" i="2"/>
  <c r="H23" i="2"/>
  <c r="L23" i="2" s="1"/>
  <c r="K23" i="2"/>
  <c r="G24" i="2"/>
  <c r="J24" i="2" s="1"/>
  <c r="H25" i="2"/>
  <c r="L25" i="2" s="1"/>
  <c r="K25" i="2"/>
  <c r="G26" i="2"/>
  <c r="J26" i="2" s="1"/>
  <c r="G27" i="2"/>
  <c r="H27" i="2" s="1"/>
  <c r="L27" i="2" s="1"/>
  <c r="G28" i="2"/>
  <c r="K28" i="2" s="1"/>
  <c r="J17" i="2"/>
  <c r="G22" i="2"/>
  <c r="J22" i="2" s="1"/>
  <c r="G21" i="2"/>
  <c r="H21" i="2" s="1"/>
  <c r="G19" i="2"/>
  <c r="J19" i="2" s="1"/>
  <c r="G18" i="2"/>
  <c r="J18" i="2" s="1"/>
  <c r="G16" i="2"/>
  <c r="K16" i="2" s="1"/>
  <c r="J16" i="2" l="1"/>
  <c r="H16" i="2"/>
  <c r="L16" i="2" s="1"/>
  <c r="K26" i="2"/>
  <c r="K24" i="2"/>
  <c r="H28" i="2"/>
  <c r="L28" i="2" s="1"/>
  <c r="J27" i="2"/>
  <c r="H26" i="2"/>
  <c r="J25" i="2"/>
  <c r="H24" i="2"/>
  <c r="E25" i="2" s="1"/>
  <c r="M25" i="2" s="1"/>
  <c r="J23" i="2"/>
  <c r="K27" i="2"/>
  <c r="I27" i="2"/>
  <c r="I25" i="2"/>
  <c r="I23" i="2"/>
  <c r="J21" i="2"/>
  <c r="K20" i="2"/>
  <c r="H20" i="2"/>
  <c r="L20" i="2" s="1"/>
  <c r="J20" i="2"/>
  <c r="L21" i="2"/>
  <c r="I21" i="2"/>
  <c r="K18" i="2"/>
  <c r="H19" i="2"/>
  <c r="L19" i="2" s="1"/>
  <c r="I20" i="2"/>
  <c r="K22" i="2"/>
  <c r="K17" i="2"/>
  <c r="H18" i="2"/>
  <c r="K21" i="2"/>
  <c r="H22" i="2"/>
  <c r="L22" i="2" s="1"/>
  <c r="K19" i="2"/>
  <c r="E17" i="2" l="1"/>
  <c r="J29" i="2"/>
  <c r="K29" i="2"/>
  <c r="I19" i="2"/>
  <c r="H17" i="2"/>
  <c r="M17" i="2"/>
  <c r="L18" i="2"/>
  <c r="E20" i="2"/>
  <c r="M20" i="2" s="1"/>
  <c r="M27" i="2"/>
  <c r="I16" i="2"/>
  <c r="M16" i="2" s="1"/>
  <c r="E23" i="2"/>
  <c r="M23" i="2" s="1"/>
  <c r="I26" i="2"/>
  <c r="L26" i="2"/>
  <c r="L24" i="2"/>
  <c r="I24" i="2"/>
  <c r="I28" i="2"/>
  <c r="M28" i="2" s="1"/>
  <c r="M19" i="2"/>
  <c r="I22" i="2"/>
  <c r="M22" i="2" s="1"/>
  <c r="M21" i="2"/>
  <c r="I18" i="2"/>
  <c r="R10" i="2"/>
  <c r="G10" i="2"/>
  <c r="H10" i="2" s="1"/>
  <c r="R9" i="2"/>
  <c r="R8" i="2"/>
  <c r="R13" i="2" s="1"/>
  <c r="G8" i="2"/>
  <c r="J8" i="2" s="1"/>
  <c r="N7" i="2"/>
  <c r="J10" i="2" l="1"/>
  <c r="J13" i="2" s="1"/>
  <c r="L17" i="2"/>
  <c r="L29" i="2" s="1"/>
  <c r="I17" i="2"/>
  <c r="M24" i="2"/>
  <c r="M18" i="2"/>
  <c r="M29" i="2" s="1"/>
  <c r="M26" i="2"/>
  <c r="I10" i="2"/>
  <c r="L10" i="2"/>
  <c r="K8" i="2"/>
  <c r="H8" i="2"/>
  <c r="I8" i="2" s="1"/>
  <c r="K10" i="2"/>
  <c r="K13" i="2" l="1"/>
  <c r="K35" i="2" s="1"/>
  <c r="R29" i="2"/>
  <c r="H13" i="2"/>
  <c r="L8" i="2"/>
  <c r="M10" i="2"/>
  <c r="L13" i="2" l="1"/>
  <c r="E9" i="2"/>
  <c r="G9" i="2" s="1"/>
  <c r="I9" i="2" s="1"/>
  <c r="M8" i="2"/>
  <c r="M9" i="2" l="1"/>
  <c r="T12" i="2" s="1"/>
  <c r="I13" i="2"/>
  <c r="R8" i="1"/>
  <c r="R9" i="1"/>
  <c r="R7" i="1"/>
  <c r="R12" i="1" s="1"/>
  <c r="N6" i="1"/>
  <c r="G7" i="1"/>
  <c r="H7" i="1" s="1"/>
  <c r="G9" i="1"/>
  <c r="J9" i="1" s="1"/>
  <c r="M13" i="2" l="1"/>
  <c r="R14" i="2" s="1"/>
  <c r="K36" i="2" s="1"/>
  <c r="L7" i="1"/>
  <c r="E8" i="1" s="1"/>
  <c r="G8" i="1" s="1"/>
  <c r="I8" i="1" s="1"/>
  <c r="M8" i="1" s="1"/>
  <c r="H9" i="1"/>
  <c r="L9" i="1" s="1"/>
  <c r="K9" i="1"/>
  <c r="J7" i="1"/>
  <c r="J12" i="1" s="1"/>
  <c r="I7" i="1"/>
  <c r="K7" i="1"/>
  <c r="K12" i="1" s="1"/>
  <c r="K20" i="1" s="1"/>
  <c r="H12" i="1" l="1"/>
  <c r="L12" i="1"/>
  <c r="K22" i="1" s="1"/>
  <c r="I9" i="1"/>
  <c r="M9" i="1" s="1"/>
  <c r="M7" i="1"/>
  <c r="T11" i="1" s="1"/>
  <c r="I12" i="1" l="1"/>
  <c r="M12" i="1"/>
  <c r="R14" i="1" s="1"/>
  <c r="K21" i="1" s="1"/>
</calcChain>
</file>

<file path=xl/sharedStrings.xml><?xml version="1.0" encoding="utf-8"?>
<sst xmlns="http://schemas.openxmlformats.org/spreadsheetml/2006/main" count="113" uniqueCount="75">
  <si>
    <t>Invoice Reconcilation</t>
  </si>
  <si>
    <t>Invoice Details</t>
  </si>
  <si>
    <t>Invoice Date</t>
  </si>
  <si>
    <t>Invoice No</t>
  </si>
  <si>
    <t>Basic Amt</t>
  </si>
  <si>
    <t>18% GST</t>
  </si>
  <si>
    <t>Amount</t>
  </si>
  <si>
    <t>GST SD (18%)</t>
  </si>
  <si>
    <t>Final Amount</t>
  </si>
  <si>
    <t>PAYMENT NOTE No.</t>
  </si>
  <si>
    <t>Total Amount Paid</t>
  </si>
  <si>
    <t>UTR</t>
  </si>
  <si>
    <t>SD (5%)</t>
  </si>
  <si>
    <t>TDS (1%)</t>
  </si>
  <si>
    <t xml:space="preserve">Debit </t>
  </si>
  <si>
    <t>After Debit Amt</t>
  </si>
  <si>
    <t>Drilling work</t>
  </si>
  <si>
    <t>TDS Amount @ 2% on BASIC AMOUNT</t>
  </si>
  <si>
    <t>Shamli UP</t>
  </si>
  <si>
    <t>Balance Payable Amount Rs. -</t>
  </si>
  <si>
    <t>Total Paid Amount Rs. -</t>
  </si>
  <si>
    <t>RIUP23/1494</t>
  </si>
  <si>
    <t xml:space="preserve">Alam Enterprises </t>
  </si>
  <si>
    <t>Submersible Pump Lowering  Work</t>
  </si>
  <si>
    <t>05-02-2024 NEFT/AXISP00468222713/RIUP23/4568/ALAM ENTERPRISES  101520.00</t>
  </si>
  <si>
    <t>GST</t>
  </si>
  <si>
    <t>Advance / Surplus</t>
  </si>
  <si>
    <t>01-03-2024 NEFT/AXISP00476344542/RIUP23/4863/ALAM ENTERPRISES/ICIC0003209 19440.00</t>
  </si>
  <si>
    <t>26-04-2024 NEFT/AXISP00493991578/RIUP24/0102/ALAM ENTERPRISES/ICIC0003209 60404.00</t>
  </si>
  <si>
    <t>RIUP23/4863</t>
  </si>
  <si>
    <t>RIUP24/0102</t>
  </si>
  <si>
    <t>Total paid</t>
  </si>
  <si>
    <t>Balance payable</t>
  </si>
  <si>
    <t>Hold amount</t>
  </si>
  <si>
    <t>30-08-2024 NEFT/AXISP00533718973/RIUP24/0524/ALAM ENTERPRISES/ICIC0003209 11567.00</t>
  </si>
  <si>
    <t>03-10-2023 NEFT/AXISP00430209781/RIUP23/2352/ALAM ENTERPRISES/ICIC0003209 221600.00</t>
  </si>
  <si>
    <t>22-12-2023 NEFT/AXISP00454808106/RIUP23/3772/ALAM ENTERPRISES/ICIC0003209 324441.00</t>
  </si>
  <si>
    <t>22-12-2023 NEFT/AXISP00454808105/RIUP23/3773/ALAM ENTERPRISES/ICIC0003209 194542.00</t>
  </si>
  <si>
    <t>24-04-2024 NEFT/AXISP00493588514/RIUP23/4868/ALAM ENTERPRISES/ICIC0003209 145017.00</t>
  </si>
  <si>
    <t>18-06-2024 NEFT/AXISP00510010468/RIUP24/0890/ALAM ENTERPRISES/ICIC0003209 60440.00</t>
  </si>
  <si>
    <t>13-12-2024 NEFT/AXISP00584365287/RIUP24/1776/ALAM ENTERPRISES/ICIC0003209 100000.00</t>
  </si>
  <si>
    <t>13-03-2025 NEFT/AXISP00633037286/RIUP24/2590/ALAM ENTERPRISES/ICIC0003209 28938.00</t>
  </si>
  <si>
    <t>GSt</t>
  </si>
  <si>
    <t>22-12-2023 NEFT/AXISP00454808104/RIUP23/3774/ALAM ENTERPRISES/ICIC0003209 42434.00</t>
  </si>
  <si>
    <t>3 &amp; 4</t>
  </si>
  <si>
    <t>16-04-2024 NEFT/AXISP00491684726/RIUP23/5232/ALAM ENTERPRISES/ICIC0003209 50000.00</t>
  </si>
  <si>
    <t>12 &amp; 15</t>
  </si>
  <si>
    <t>24-04-2024 NEFT/AXISP00493588515/RIUP23/4398/ALAM ENTERPRISES/ICIC0003209 99380.00</t>
  </si>
  <si>
    <t>18-06-2024 NEFT/AXISP00510010470/RIUP24/0270/ALAM ENTERPRISES/ICIC0003209 48917.00</t>
  </si>
  <si>
    <t>Alam Enterprises  Combine</t>
  </si>
  <si>
    <t>15.03.25</t>
  </si>
  <si>
    <t>clear</t>
  </si>
  <si>
    <t>Subcontractor:</t>
  </si>
  <si>
    <t>State:</t>
  </si>
  <si>
    <t>District:</t>
  </si>
  <si>
    <t>Block:</t>
  </si>
  <si>
    <t>Uttar Pradesh</t>
  </si>
  <si>
    <t>Shamli</t>
  </si>
  <si>
    <t>Submersible village  Pump Lowering  Work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</si>
  <si>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</si>
  <si>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</si>
  <si>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</si>
  <si>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</si>
  <si>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</si>
  <si>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</si>
  <si>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</si>
  <si>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</si>
  <si>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</si>
  <si>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</si>
  <si>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</si>
  <si>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</si>
  <si>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Payment_Amount</t>
  </si>
  <si>
    <t>TDS_Payment_Amount</t>
  </si>
  <si>
    <t>Total_Amount</t>
  </si>
  <si>
    <t>common village Installation of solar modules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</si>
</sst>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2">
    <xf numFmtId="0" fontId="0" fillId="0" borderId="0" xfId="0"/>
    <xf numFmtId="15" fontId="3" fillId="2" borderId="5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43" fontId="6" fillId="2" borderId="9" xfId="1" applyNumberFormat="1" applyFont="1" applyFill="1" applyBorder="1" applyAlignment="1">
      <alignment horizontal="center" vertical="center"/>
    </xf>
    <xf numFmtId="43" fontId="5" fillId="2" borderId="9" xfId="1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43" fontId="5" fillId="2" borderId="5" xfId="1" applyNumberFormat="1" applyFont="1" applyFill="1" applyBorder="1" applyAlignment="1">
      <alignment vertical="center"/>
    </xf>
    <xf numFmtId="43" fontId="5" fillId="2" borderId="6" xfId="1" applyNumberFormat="1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43" fontId="3" fillId="2" borderId="7" xfId="1" applyNumberFormat="1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43" fontId="3" fillId="2" borderId="9" xfId="1" applyNumberFormat="1" applyFont="1" applyFill="1" applyBorder="1" applyAlignment="1">
      <alignment vertical="center"/>
    </xf>
    <xf numFmtId="43" fontId="5" fillId="2" borderId="9" xfId="1" applyNumberFormat="1" applyFont="1" applyFill="1" applyBorder="1" applyAlignment="1">
      <alignment vertical="center"/>
    </xf>
    <xf numFmtId="43" fontId="0" fillId="2" borderId="0" xfId="0" applyNumberFormat="1" applyFill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14" fontId="3" fillId="2" borderId="5" xfId="1" applyNumberFormat="1" applyFont="1" applyFill="1" applyBorder="1" applyAlignment="1">
      <alignment vertical="center"/>
    </xf>
    <xf numFmtId="0" fontId="10" fillId="0" borderId="0" xfId="0" applyFont="1"/>
    <xf numFmtId="43" fontId="3" fillId="2" borderId="10" xfId="1" applyNumberFormat="1" applyFont="1" applyFill="1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5" fillId="2" borderId="11" xfId="1" applyNumberFormat="1" applyFont="1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43" fontId="3" fillId="6" borderId="5" xfId="1" applyNumberFormat="1" applyFont="1" applyFill="1" applyBorder="1" applyAlignment="1">
      <alignment vertical="center"/>
    </xf>
    <xf numFmtId="43" fontId="3" fillId="6" borderId="7" xfId="1" applyNumberFormat="1" applyFont="1" applyFill="1" applyBorder="1" applyAlignment="1">
      <alignment vertical="center"/>
    </xf>
    <xf numFmtId="0" fontId="7" fillId="0" borderId="0" xfId="0" applyFont="1"/>
    <xf numFmtId="0" fontId="7" fillId="2" borderId="9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 vertical="center" wrapText="1"/>
    </xf>
    <xf numFmtId="14" fontId="7" fillId="2" borderId="9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43" fontId="11" fillId="2" borderId="9" xfId="1" applyNumberFormat="1" applyFont="1" applyFill="1" applyBorder="1" applyAlignment="1">
      <alignment horizontal="center" vertical="center"/>
    </xf>
    <xf numFmtId="43" fontId="7" fillId="2" borderId="9" xfId="1" applyNumberFormat="1" applyFont="1" applyFill="1" applyBorder="1" applyAlignment="1">
      <alignment horizontal="center" vertical="center"/>
    </xf>
    <xf numFmtId="14" fontId="3" fillId="2" borderId="7" xfId="1" applyNumberFormat="1" applyFont="1" applyFill="1" applyBorder="1" applyAlignment="1">
      <alignment vertical="center"/>
    </xf>
    <xf numFmtId="43" fontId="9" fillId="2" borderId="3" xfId="1" applyNumberFormat="1" applyFont="1" applyFill="1" applyBorder="1" applyAlignment="1">
      <alignment horizontal="center" vertical="center"/>
    </xf>
    <xf numFmtId="165" fontId="9" fillId="2" borderId="3" xfId="0" applyNumberFormat="1" applyFont="1" applyFill="1" applyBorder="1" applyAlignment="1">
      <alignment horizontal="center" vertical="center"/>
    </xf>
    <xf numFmtId="43" fontId="9" fillId="2" borderId="8" xfId="1" applyNumberFormat="1" applyFont="1" applyFill="1" applyBorder="1" applyAlignment="1">
      <alignment horizontal="center" vertical="center"/>
    </xf>
    <xf numFmtId="43" fontId="8" fillId="2" borderId="3" xfId="1" applyNumberFormat="1" applyFont="1" applyFill="1" applyBorder="1" applyAlignment="1">
      <alignment horizontal="center" vertical="center"/>
    </xf>
    <xf numFmtId="14" fontId="9" fillId="2" borderId="3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workbookViewId="0">
      <selection sqref="A1:XFD1048576"/>
    </sheetView>
  </sheetViews>
  <sheetFormatPr defaultColWidth="9" defaultRowHeight="24.95" customHeight="1" x14ac:dyDescent="0.25"/>
  <cols>
    <col min="1" max="1" width="9" style="3"/>
    <col min="2" max="2" width="30" style="3" customWidth="1"/>
    <col min="3" max="3" width="13.42578125" style="3" bestFit="1" customWidth="1"/>
    <col min="4" max="4" width="11.5703125" style="3" bestFit="1" customWidth="1"/>
    <col min="5" max="5" width="13.28515625" style="3" bestFit="1" customWidth="1"/>
    <col min="6" max="7" width="13.28515625" style="3" customWidth="1"/>
    <col min="8" max="8" width="14.7109375" style="16" customWidth="1"/>
    <col min="9" max="9" width="12.85546875" style="16" bestFit="1" customWidth="1"/>
    <col min="10" max="10" width="10.7109375" style="3" bestFit="1" customWidth="1"/>
    <col min="11" max="11" width="10.42578125" style="3" bestFit="1" customWidth="1"/>
    <col min="12" max="13" width="14.85546875" style="3" customWidth="1"/>
    <col min="14" max="14" width="7.28515625" style="3" customWidth="1"/>
    <col min="15" max="15" width="21.7109375" style="3" bestFit="1" customWidth="1"/>
    <col min="16" max="16" width="12.7109375" style="3" bestFit="1" customWidth="1"/>
    <col min="17" max="17" width="14.5703125" style="3" bestFit="1" customWidth="1"/>
    <col min="18" max="18" width="14" style="3" customWidth="1"/>
    <col min="19" max="19" width="83.85546875" style="3" bestFit="1" customWidth="1"/>
    <col min="20" max="20" width="10" style="3" bestFit="1" customWidth="1"/>
    <col min="21" max="16384" width="9" style="3"/>
  </cols>
  <sheetData>
    <row r="1" spans="1:20" ht="24.95" customHeight="1" thickBot="1" x14ac:dyDescent="0.35">
      <c r="B1" s="2" t="s">
        <v>18</v>
      </c>
      <c r="E1" s="4"/>
      <c r="F1" s="4"/>
      <c r="G1" s="4"/>
      <c r="H1" s="5"/>
      <c r="I1" s="5"/>
    </row>
    <row r="2" spans="1:20" ht="24.95" customHeight="1" thickBot="1" x14ac:dyDescent="0.3">
      <c r="B2" s="6" t="s">
        <v>0</v>
      </c>
      <c r="C2" s="7"/>
      <c r="D2" s="7" t="s">
        <v>22</v>
      </c>
      <c r="H2" s="17" t="s">
        <v>16</v>
      </c>
      <c r="I2" s="8"/>
      <c r="J2" s="9"/>
      <c r="K2" s="9"/>
      <c r="L2" s="9"/>
      <c r="M2" s="9"/>
      <c r="N2" s="9"/>
      <c r="O2" s="9"/>
      <c r="P2" s="9"/>
      <c r="Q2" s="9"/>
    </row>
    <row r="3" spans="1:20" ht="24.95" customHeight="1" thickBot="1" x14ac:dyDescent="0.3">
      <c r="B3" s="10"/>
      <c r="C3" s="10"/>
      <c r="D3" s="10"/>
      <c r="E3" s="10"/>
      <c r="F3" s="9"/>
      <c r="G3" s="9"/>
      <c r="H3" s="11"/>
      <c r="I3" s="11"/>
      <c r="J3" s="9"/>
      <c r="K3" s="9"/>
      <c r="L3" s="69"/>
      <c r="M3" s="69"/>
      <c r="N3" s="69"/>
      <c r="O3" s="69"/>
      <c r="P3" s="12"/>
      <c r="Q3" s="12"/>
      <c r="R3" s="12"/>
      <c r="S3" s="12"/>
    </row>
    <row r="4" spans="1:20" ht="24.95" customHeight="1" x14ac:dyDescent="0.25">
      <c r="A4" s="21"/>
      <c r="B4" s="22" t="s">
        <v>1</v>
      </c>
      <c r="C4" s="22" t="s">
        <v>2</v>
      </c>
      <c r="D4" s="22" t="s">
        <v>3</v>
      </c>
      <c r="E4" s="22" t="s">
        <v>4</v>
      </c>
      <c r="F4" s="22" t="s">
        <v>14</v>
      </c>
      <c r="G4" s="23" t="s">
        <v>15</v>
      </c>
      <c r="H4" s="24" t="s">
        <v>5</v>
      </c>
      <c r="I4" s="25" t="s">
        <v>6</v>
      </c>
      <c r="J4" s="23" t="s">
        <v>13</v>
      </c>
      <c r="K4" s="23" t="s">
        <v>12</v>
      </c>
      <c r="L4" s="23" t="s">
        <v>7</v>
      </c>
      <c r="M4" s="23" t="s">
        <v>8</v>
      </c>
      <c r="N4" s="23"/>
      <c r="O4" s="23" t="s">
        <v>9</v>
      </c>
      <c r="P4" s="23" t="s">
        <v>6</v>
      </c>
      <c r="Q4" s="23" t="s">
        <v>17</v>
      </c>
      <c r="R4" s="23" t="s">
        <v>10</v>
      </c>
      <c r="S4" s="23" t="s">
        <v>11</v>
      </c>
    </row>
    <row r="5" spans="1:20" ht="24.95" customHeight="1" thickBot="1" x14ac:dyDescent="0.3">
      <c r="A5" s="35"/>
      <c r="B5" s="15"/>
      <c r="C5" s="15"/>
      <c r="D5" s="15"/>
      <c r="E5" s="15"/>
      <c r="F5" s="15"/>
      <c r="G5" s="15"/>
      <c r="H5" s="15"/>
      <c r="I5" s="15"/>
      <c r="J5" s="36">
        <v>0.01</v>
      </c>
      <c r="K5" s="36">
        <v>0.05</v>
      </c>
      <c r="L5" s="15"/>
      <c r="M5" s="15"/>
      <c r="N5" s="37"/>
      <c r="O5" s="15"/>
      <c r="P5" s="15"/>
      <c r="Q5" s="36">
        <v>0.02</v>
      </c>
      <c r="R5" s="15"/>
      <c r="S5" s="15"/>
    </row>
    <row r="6" spans="1:20" s="18" customFormat="1" ht="24.95" customHeight="1" x14ac:dyDescent="0.25">
      <c r="A6" s="33"/>
      <c r="B6" s="19"/>
      <c r="C6" s="19"/>
      <c r="D6" s="19"/>
      <c r="E6" s="19"/>
      <c r="F6" s="19"/>
      <c r="G6" s="19"/>
      <c r="H6" s="19"/>
      <c r="I6" s="19"/>
      <c r="J6" s="20"/>
      <c r="K6" s="20"/>
      <c r="L6" s="19"/>
      <c r="M6" s="19"/>
      <c r="N6" s="34">
        <f>A7</f>
        <v>61512</v>
      </c>
      <c r="O6" s="19"/>
      <c r="P6" s="19"/>
      <c r="Q6" s="20"/>
      <c r="R6" s="19"/>
      <c r="S6" s="19"/>
    </row>
    <row r="7" spans="1:20" ht="24.95" customHeight="1" x14ac:dyDescent="0.25">
      <c r="A7" s="26">
        <v>61512</v>
      </c>
      <c r="B7" s="28" t="s">
        <v>23</v>
      </c>
      <c r="C7" s="1">
        <v>45308</v>
      </c>
      <c r="D7" s="29">
        <v>6</v>
      </c>
      <c r="E7" s="13">
        <v>108000</v>
      </c>
      <c r="F7" s="13">
        <v>0</v>
      </c>
      <c r="G7" s="13">
        <f>E7-F7</f>
        <v>108000</v>
      </c>
      <c r="H7" s="13">
        <f>G7*18%</f>
        <v>19440</v>
      </c>
      <c r="I7" s="13">
        <f>G7+H7</f>
        <v>127440</v>
      </c>
      <c r="J7" s="13">
        <f>G7*J5</f>
        <v>1080</v>
      </c>
      <c r="K7" s="13">
        <f>ROUND(G7*5%,0)</f>
        <v>5400</v>
      </c>
      <c r="L7" s="13">
        <f>H7</f>
        <v>19440</v>
      </c>
      <c r="M7" s="13">
        <f>ROUND(I7-SUM(J7:L7),)</f>
        <v>101520</v>
      </c>
      <c r="N7" s="27"/>
      <c r="O7" s="13" t="s">
        <v>21</v>
      </c>
      <c r="P7" s="13">
        <v>101520</v>
      </c>
      <c r="Q7" s="13">
        <v>0</v>
      </c>
      <c r="R7" s="13">
        <f>P7-Q7</f>
        <v>101520</v>
      </c>
      <c r="S7" s="30" t="s">
        <v>24</v>
      </c>
    </row>
    <row r="8" spans="1:20" ht="24.95" customHeight="1" x14ac:dyDescent="0.25">
      <c r="A8" s="26"/>
      <c r="B8" s="28" t="s">
        <v>25</v>
      </c>
      <c r="C8" s="1"/>
      <c r="D8" s="29">
        <v>6</v>
      </c>
      <c r="E8" s="13">
        <f>L7</f>
        <v>19440</v>
      </c>
      <c r="F8" s="13">
        <v>0</v>
      </c>
      <c r="G8" s="13">
        <f>E8-F8</f>
        <v>19440</v>
      </c>
      <c r="H8" s="13">
        <v>0</v>
      </c>
      <c r="I8" s="13">
        <f>G8+H8</f>
        <v>19440</v>
      </c>
      <c r="J8" s="13">
        <v>0</v>
      </c>
      <c r="K8" s="13">
        <v>0</v>
      </c>
      <c r="L8" s="13">
        <v>0</v>
      </c>
      <c r="M8" s="13">
        <f>ROUND(I8-SUM(J8:L8),)</f>
        <v>19440</v>
      </c>
      <c r="N8" s="27"/>
      <c r="O8" s="13" t="s">
        <v>29</v>
      </c>
      <c r="P8" s="13">
        <v>19440</v>
      </c>
      <c r="Q8" s="13">
        <v>0</v>
      </c>
      <c r="R8" s="13">
        <f t="shared" ref="R8:R9" si="0">P8-Q8</f>
        <v>19440</v>
      </c>
      <c r="S8" s="30" t="s">
        <v>27</v>
      </c>
    </row>
    <row r="9" spans="1:20" ht="24.95" customHeight="1" x14ac:dyDescent="0.25">
      <c r="A9" s="26"/>
      <c r="B9" s="28" t="s">
        <v>23</v>
      </c>
      <c r="C9" s="1">
        <v>45367</v>
      </c>
      <c r="D9" s="29">
        <v>16</v>
      </c>
      <c r="E9" s="13">
        <v>64260</v>
      </c>
      <c r="F9" s="13">
        <v>0</v>
      </c>
      <c r="G9" s="13">
        <f>E9-F9</f>
        <v>64260</v>
      </c>
      <c r="H9" s="13">
        <f>G9*18%</f>
        <v>11566.8</v>
      </c>
      <c r="I9" s="13">
        <f>G9+H9</f>
        <v>75826.8</v>
      </c>
      <c r="J9" s="13">
        <f>G9*J5</f>
        <v>642.6</v>
      </c>
      <c r="K9" s="13">
        <f>ROUND(G9*5%,0)</f>
        <v>3213</v>
      </c>
      <c r="L9" s="13">
        <f>H9</f>
        <v>11566.8</v>
      </c>
      <c r="M9" s="13">
        <f>ROUND(I9-SUM(J9:L9),)</f>
        <v>60404</v>
      </c>
      <c r="N9" s="27"/>
      <c r="O9" s="13" t="s">
        <v>30</v>
      </c>
      <c r="P9" s="13">
        <v>60404</v>
      </c>
      <c r="Q9" s="13">
        <v>0</v>
      </c>
      <c r="R9" s="13">
        <f t="shared" si="0"/>
        <v>60404</v>
      </c>
      <c r="S9" s="30" t="s">
        <v>28</v>
      </c>
    </row>
    <row r="10" spans="1:20" ht="24.95" customHeight="1" x14ac:dyDescent="0.25">
      <c r="A10" s="26"/>
      <c r="B10" s="28" t="s">
        <v>25</v>
      </c>
      <c r="C10" s="1"/>
      <c r="D10" s="29">
        <v>16</v>
      </c>
      <c r="E10" s="13">
        <v>11567</v>
      </c>
      <c r="F10" s="13"/>
      <c r="G10" s="13"/>
      <c r="H10" s="13"/>
      <c r="I10" s="13"/>
      <c r="J10" s="13"/>
      <c r="K10" s="13"/>
      <c r="L10" s="13"/>
      <c r="M10" s="13">
        <v>11567</v>
      </c>
      <c r="N10" s="27"/>
      <c r="O10" s="13"/>
      <c r="P10" s="13"/>
      <c r="Q10" s="13"/>
      <c r="R10" s="13">
        <v>11567</v>
      </c>
      <c r="S10" s="30" t="s">
        <v>34</v>
      </c>
    </row>
    <row r="11" spans="1:20" ht="24.95" customHeight="1" thickBot="1" x14ac:dyDescent="0.3">
      <c r="A11" s="38"/>
      <c r="B11" s="39"/>
      <c r="C11" s="39"/>
      <c r="D11" s="39"/>
      <c r="E11" s="40"/>
      <c r="F11" s="40"/>
      <c r="G11" s="40"/>
      <c r="H11" s="14"/>
      <c r="I11" s="14"/>
      <c r="J11" s="14"/>
      <c r="K11" s="14"/>
      <c r="L11" s="14"/>
      <c r="M11" s="14"/>
      <c r="N11" s="41"/>
      <c r="O11" s="14"/>
      <c r="P11" s="14"/>
      <c r="Q11" s="14"/>
      <c r="R11" s="14"/>
      <c r="S11" s="14"/>
      <c r="T11" s="44">
        <f>SUM(M7:M11)-SUM(R7:R11)</f>
        <v>0</v>
      </c>
    </row>
    <row r="12" spans="1:20" ht="24.95" customHeight="1" x14ac:dyDescent="0.25">
      <c r="A12" s="42"/>
      <c r="B12" s="42"/>
      <c r="C12" s="42"/>
      <c r="D12" s="42"/>
      <c r="E12" s="42"/>
      <c r="F12" s="42"/>
      <c r="G12" s="42"/>
      <c r="H12" s="43">
        <f t="shared" ref="H12:M12" si="1">SUM(H7:H11)</f>
        <v>31006.799999999999</v>
      </c>
      <c r="I12" s="43">
        <f t="shared" si="1"/>
        <v>222706.8</v>
      </c>
      <c r="J12" s="43">
        <f t="shared" si="1"/>
        <v>1722.6</v>
      </c>
      <c r="K12" s="43">
        <f t="shared" si="1"/>
        <v>8613</v>
      </c>
      <c r="L12" s="43">
        <f t="shared" si="1"/>
        <v>31006.799999999999</v>
      </c>
      <c r="M12" s="43">
        <f t="shared" si="1"/>
        <v>192931</v>
      </c>
      <c r="N12" s="42"/>
      <c r="O12" s="43" t="s">
        <v>20</v>
      </c>
      <c r="P12" s="42"/>
      <c r="Q12" s="42"/>
      <c r="R12" s="43">
        <f>SUM(R7:R11)</f>
        <v>192931</v>
      </c>
      <c r="S12" s="43" t="s">
        <v>31</v>
      </c>
    </row>
    <row r="13" spans="1:20" ht="24.95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31"/>
    </row>
    <row r="14" spans="1:20" ht="24.95" customHeight="1" thickBot="1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32" t="s">
        <v>19</v>
      </c>
      <c r="P14" s="15"/>
      <c r="Q14" s="15"/>
      <c r="R14" s="32">
        <f>M12-R12</f>
        <v>0</v>
      </c>
      <c r="S14" s="32" t="s">
        <v>32</v>
      </c>
    </row>
    <row r="17" spans="9:12" ht="24.95" customHeight="1" thickBot="1" x14ac:dyDescent="0.3"/>
    <row r="18" spans="9:12" ht="24.95" customHeight="1" thickBot="1" x14ac:dyDescent="0.3">
      <c r="I18" s="70" t="s">
        <v>22</v>
      </c>
      <c r="J18" s="70"/>
      <c r="K18" s="70"/>
      <c r="L18" s="70"/>
    </row>
    <row r="19" spans="9:12" ht="24.95" customHeight="1" thickBot="1" x14ac:dyDescent="0.3">
      <c r="I19" s="71">
        <v>45582</v>
      </c>
      <c r="J19" s="67"/>
      <c r="K19" s="67"/>
      <c r="L19" s="67"/>
    </row>
    <row r="20" spans="9:12" ht="24.95" customHeight="1" thickBot="1" x14ac:dyDescent="0.3">
      <c r="I20" s="67" t="s">
        <v>33</v>
      </c>
      <c r="J20" s="67"/>
      <c r="K20" s="68">
        <f>K12</f>
        <v>8613</v>
      </c>
      <c r="L20" s="68"/>
    </row>
    <row r="21" spans="9:12" ht="24.95" customHeight="1" thickBot="1" x14ac:dyDescent="0.3">
      <c r="I21" s="67" t="s">
        <v>26</v>
      </c>
      <c r="J21" s="67"/>
      <c r="K21" s="68">
        <f>R14</f>
        <v>0</v>
      </c>
      <c r="L21" s="68"/>
    </row>
    <row r="22" spans="9:12" ht="24.95" customHeight="1" thickBot="1" x14ac:dyDescent="0.3">
      <c r="I22" s="67" t="s">
        <v>25</v>
      </c>
      <c r="J22" s="67"/>
      <c r="K22" s="68">
        <f>L12-M10-M8</f>
        <v>-0.2000000000007276</v>
      </c>
      <c r="L22" s="68"/>
    </row>
  </sheetData>
  <mergeCells count="9">
    <mergeCell ref="I21:J21"/>
    <mergeCell ref="K21:L21"/>
    <mergeCell ref="I22:J22"/>
    <mergeCell ref="K22:L22"/>
    <mergeCell ref="L3:O3"/>
    <mergeCell ref="I18:L18"/>
    <mergeCell ref="I19:L19"/>
    <mergeCell ref="I20:J20"/>
    <mergeCell ref="K20:L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7"/>
  <sheetViews>
    <sheetView tabSelected="1" zoomScaleNormal="100" workbookViewId="0">
      <selection activeCell="D19" sqref="D19"/>
    </sheetView>
  </sheetViews>
  <sheetFormatPr defaultColWidth="9" defaultRowHeight="15" x14ac:dyDescent="0.25"/>
  <cols>
    <col min="1" max="1" width="10" style="3" bestFit="1" customWidth="1"/>
    <col min="2" max="2" width="30" style="3" customWidth="1"/>
    <col min="3" max="3" width="13.42578125" style="3" bestFit="1" customWidth="1"/>
    <col min="4" max="4" width="11.5703125" style="3" bestFit="1" customWidth="1"/>
    <col min="5" max="5" width="13.28515625" style="3" bestFit="1" customWidth="1"/>
    <col min="6" max="7" width="13.28515625" style="3" customWidth="1"/>
    <col min="8" max="8" width="14.7109375" style="16" customWidth="1"/>
    <col min="9" max="9" width="16.5703125" style="16" customWidth="1"/>
    <col min="10" max="10" width="10.7109375" style="3" bestFit="1" customWidth="1"/>
    <col min="11" max="11" width="10.42578125" style="3" bestFit="1" customWidth="1"/>
    <col min="12" max="13" width="14.85546875" style="3" customWidth="1"/>
    <col min="14" max="14" width="7.28515625" style="3" customWidth="1"/>
    <col min="15" max="15" width="21.7109375" style="3" bestFit="1" customWidth="1"/>
    <col min="16" max="16" width="12.7109375" style="3" bestFit="1" customWidth="1"/>
    <col min="17" max="17" width="14.5703125" style="3" bestFit="1" customWidth="1"/>
    <col min="18" max="18" width="14" style="3" customWidth="1"/>
    <col min="19" max="19" width="83.85546875" style="3" bestFit="1" customWidth="1"/>
    <col min="20" max="20" width="10" style="3" bestFit="1" customWidth="1"/>
    <col min="21" max="16384" width="9" style="3"/>
  </cols>
  <sheetData>
    <row r="1" spans="1:20" ht="24.95" customHeight="1" x14ac:dyDescent="0.25">
      <c r="A1" s="59" t="s">
        <v>52</v>
      </c>
      <c r="B1" s="2" t="s">
        <v>22</v>
      </c>
      <c r="E1" s="4"/>
      <c r="F1" s="4"/>
      <c r="G1" s="4"/>
      <c r="H1" s="5"/>
      <c r="I1" s="5"/>
    </row>
    <row r="2" spans="1:20" ht="24.95" customHeight="1" x14ac:dyDescent="0.25">
      <c r="A2" s="59" t="s">
        <v>53</v>
      </c>
      <c r="B2" t="s">
        <v>56</v>
      </c>
      <c r="C2" s="7"/>
      <c r="D2" s="7" t="s">
        <v>22</v>
      </c>
      <c r="H2" s="17" t="s">
        <v>16</v>
      </c>
      <c r="I2" s="8"/>
      <c r="J2" s="9"/>
      <c r="K2" s="9"/>
      <c r="L2" s="9"/>
      <c r="M2" s="9"/>
      <c r="N2" s="9"/>
      <c r="O2" s="9"/>
      <c r="P2" s="9"/>
      <c r="Q2" s="9"/>
    </row>
    <row r="3" spans="1:20" ht="24.95" customHeight="1" thickBot="1" x14ac:dyDescent="0.3">
      <c r="A3" s="59" t="s">
        <v>54</v>
      </c>
      <c r="B3" t="s">
        <v>57</v>
      </c>
      <c r="C3" s="7"/>
      <c r="D3" s="7"/>
      <c r="H3" s="17"/>
      <c r="I3" s="8"/>
      <c r="J3" s="9"/>
      <c r="K3" s="9"/>
      <c r="L3" s="9"/>
      <c r="M3" s="9"/>
      <c r="N3" s="9"/>
      <c r="O3" s="9"/>
      <c r="P3" s="9"/>
      <c r="Q3" s="9"/>
    </row>
    <row r="4" spans="1:20" ht="24.95" customHeight="1" thickBot="1" x14ac:dyDescent="0.3">
      <c r="A4" s="59" t="s">
        <v>55</v>
      </c>
      <c r="B4" t="s">
        <v>57</v>
      </c>
      <c r="C4" s="10"/>
      <c r="D4" s="10"/>
      <c r="E4" s="10"/>
      <c r="F4" s="9"/>
      <c r="G4" s="9"/>
      <c r="H4" s="11"/>
      <c r="I4" s="11"/>
      <c r="J4" s="9"/>
      <c r="K4" s="9"/>
      <c r="L4" s="69"/>
      <c r="M4" s="69"/>
      <c r="N4" s="69"/>
      <c r="O4" s="69"/>
      <c r="P4" s="12"/>
      <c r="Q4" s="12"/>
      <c r="R4" s="12"/>
      <c r="S4" s="12"/>
    </row>
    <row r="5" spans="1:20" ht="24.95" customHeight="1" x14ac:dyDescent="0.25">
      <c r="A5" s="60" t="s">
        <v>59</v>
      </c>
      <c r="B5" s="61" t="s">
        <v>60</v>
      </c>
      <c r="C5" s="62" t="s">
        <v>61</v>
      </c>
      <c r="D5" s="63" t="s">
        <v>62</v>
      </c>
      <c r="E5" s="61" t="s">
        <v>63</v>
      </c>
      <c r="F5" s="61" t="s">
        <v>64</v>
      </c>
      <c r="G5" s="63" t="s">
        <v>65</v>
      </c>
      <c r="H5" s="64" t="s">
        <v>66</v>
      </c>
      <c r="I5" s="65" t="s">
        <v>6</v>
      </c>
      <c r="J5" s="61" t="s">
        <v>67</v>
      </c>
      <c r="K5" s="61" t="s">
        <v>68</v>
      </c>
      <c r="L5" s="61" t="s">
        <v>69</v>
      </c>
      <c r="M5" s="61" t="s">
        <v>70</v>
      </c>
      <c r="N5" s="23"/>
      <c r="O5" s="23" t="s">
        <v>9</v>
      </c>
      <c r="P5" s="61" t="s">
        <v>71</v>
      </c>
      <c r="Q5" s="61" t="s">
        <v>72</v>
      </c>
      <c r="R5" s="61" t="s">
        <v>73</v>
      </c>
      <c r="S5" s="61" t="s">
        <v>11</v>
      </c>
    </row>
    <row r="6" spans="1:20" ht="24.95" customHeight="1" thickBot="1" x14ac:dyDescent="0.3">
      <c r="A6" s="35"/>
      <c r="B6" s="15"/>
      <c r="C6" s="15"/>
      <c r="D6" s="15"/>
      <c r="E6" s="15"/>
      <c r="F6" s="15"/>
      <c r="G6" s="15"/>
      <c r="H6" s="15"/>
      <c r="I6" s="15"/>
      <c r="J6" s="36">
        <v>0.01</v>
      </c>
      <c r="K6" s="36">
        <v>0.05</v>
      </c>
      <c r="L6" s="15"/>
      <c r="M6" s="15"/>
      <c r="N6" s="37"/>
      <c r="O6" s="15"/>
      <c r="P6" s="15"/>
      <c r="Q6" s="36">
        <v>0.02</v>
      </c>
      <c r="R6" s="15"/>
      <c r="S6" s="15"/>
    </row>
    <row r="7" spans="1:20" s="18" customFormat="1" ht="24.95" customHeight="1" x14ac:dyDescent="0.25">
      <c r="A7" s="33"/>
      <c r="B7" s="19"/>
      <c r="C7" s="19"/>
      <c r="D7" s="19"/>
      <c r="E7" s="19"/>
      <c r="F7" s="19"/>
      <c r="G7" s="19"/>
      <c r="H7" s="19"/>
      <c r="I7" s="19"/>
      <c r="J7" s="20"/>
      <c r="K7" s="20"/>
      <c r="L7" s="19"/>
      <c r="M7" s="19"/>
      <c r="N7" s="56">
        <f>A8</f>
        <v>61512</v>
      </c>
      <c r="O7" s="19"/>
      <c r="P7" s="19"/>
      <c r="Q7" s="20"/>
      <c r="R7" s="19"/>
      <c r="S7" s="19"/>
    </row>
    <row r="8" spans="1:20" ht="24.95" customHeight="1" x14ac:dyDescent="0.25">
      <c r="A8" s="26">
        <v>61512</v>
      </c>
      <c r="B8" s="28" t="s">
        <v>58</v>
      </c>
      <c r="C8" s="1">
        <v>45308</v>
      </c>
      <c r="D8" s="29">
        <v>6</v>
      </c>
      <c r="E8" s="13">
        <v>108000</v>
      </c>
      <c r="F8" s="13">
        <v>0</v>
      </c>
      <c r="G8" s="13">
        <f>E8-F8</f>
        <v>108000</v>
      </c>
      <c r="H8" s="13">
        <f>G8*18%</f>
        <v>19440</v>
      </c>
      <c r="I8" s="13">
        <f>G8+H8</f>
        <v>127440</v>
      </c>
      <c r="J8" s="13">
        <f>G8*J6</f>
        <v>1080</v>
      </c>
      <c r="K8" s="13">
        <f>ROUND(G8*5%,0)</f>
        <v>5400</v>
      </c>
      <c r="L8" s="13">
        <f>H8</f>
        <v>19440</v>
      </c>
      <c r="M8" s="13">
        <f>ROUND(I8-SUM(J8:L8),)</f>
        <v>101520</v>
      </c>
      <c r="N8" s="27"/>
      <c r="O8" s="13" t="s">
        <v>21</v>
      </c>
      <c r="P8" s="13">
        <v>101520</v>
      </c>
      <c r="Q8" s="13">
        <v>0</v>
      </c>
      <c r="R8" s="13">
        <f>P8-Q8</f>
        <v>101520</v>
      </c>
      <c r="S8" s="30" t="s">
        <v>24</v>
      </c>
    </row>
    <row r="9" spans="1:20" ht="24.95" customHeight="1" x14ac:dyDescent="0.25">
      <c r="A9" s="26">
        <v>61512</v>
      </c>
      <c r="B9" s="28" t="s">
        <v>25</v>
      </c>
      <c r="C9" s="1"/>
      <c r="D9" s="29">
        <v>6</v>
      </c>
      <c r="E9" s="13">
        <f>L8</f>
        <v>19440</v>
      </c>
      <c r="F9" s="13">
        <v>0</v>
      </c>
      <c r="G9" s="13">
        <f>E9-F9</f>
        <v>19440</v>
      </c>
      <c r="H9" s="13">
        <v>0</v>
      </c>
      <c r="I9" s="13">
        <f>G9+H9</f>
        <v>19440</v>
      </c>
      <c r="J9" s="13">
        <v>0</v>
      </c>
      <c r="K9" s="13">
        <v>0</v>
      </c>
      <c r="L9" s="13">
        <v>0</v>
      </c>
      <c r="M9" s="57">
        <f>ROUND(I9-SUM(J9:L9),)</f>
        <v>19440</v>
      </c>
      <c r="N9" s="27"/>
      <c r="O9" s="13" t="s">
        <v>29</v>
      </c>
      <c r="P9" s="13">
        <v>19440</v>
      </c>
      <c r="Q9" s="13">
        <v>0</v>
      </c>
      <c r="R9" s="57">
        <f t="shared" ref="R9:R10" si="0">P9-Q9</f>
        <v>19440</v>
      </c>
      <c r="S9" s="30" t="s">
        <v>27</v>
      </c>
    </row>
    <row r="10" spans="1:20" ht="24.95" customHeight="1" x14ac:dyDescent="0.25">
      <c r="A10" s="26">
        <v>61512</v>
      </c>
      <c r="B10" s="28" t="s">
        <v>58</v>
      </c>
      <c r="C10" s="1">
        <v>45367</v>
      </c>
      <c r="D10" s="29">
        <v>16</v>
      </c>
      <c r="E10" s="13">
        <v>64260</v>
      </c>
      <c r="F10" s="13">
        <v>0</v>
      </c>
      <c r="G10" s="13">
        <f>E10-F10</f>
        <v>64260</v>
      </c>
      <c r="H10" s="13">
        <f>G10*18%</f>
        <v>11566.8</v>
      </c>
      <c r="I10" s="13">
        <f>G10+H10</f>
        <v>75826.8</v>
      </c>
      <c r="J10" s="13">
        <f>G10*J6</f>
        <v>642.6</v>
      </c>
      <c r="K10" s="13">
        <f>ROUND(G10*5%,0)</f>
        <v>3213</v>
      </c>
      <c r="L10" s="13">
        <f>H10</f>
        <v>11566.8</v>
      </c>
      <c r="M10" s="13">
        <f>ROUND(I10-SUM(J10:L10),)</f>
        <v>60404</v>
      </c>
      <c r="N10" s="27"/>
      <c r="O10" s="13" t="s">
        <v>30</v>
      </c>
      <c r="P10" s="13">
        <v>60404</v>
      </c>
      <c r="Q10" s="13">
        <v>0</v>
      </c>
      <c r="R10" s="13">
        <f t="shared" si="0"/>
        <v>60404</v>
      </c>
      <c r="S10" s="30" t="s">
        <v>28</v>
      </c>
    </row>
    <row r="11" spans="1:20" ht="24.95" customHeight="1" x14ac:dyDescent="0.25">
      <c r="A11" s="26">
        <v>61512</v>
      </c>
      <c r="B11" s="28" t="s">
        <v>25</v>
      </c>
      <c r="C11" s="1"/>
      <c r="D11" s="29">
        <v>16</v>
      </c>
      <c r="E11" s="13">
        <v>11567</v>
      </c>
      <c r="F11" s="13"/>
      <c r="G11" s="13"/>
      <c r="H11" s="13"/>
      <c r="I11" s="13"/>
      <c r="J11" s="13"/>
      <c r="K11" s="13"/>
      <c r="L11" s="13"/>
      <c r="M11" s="57">
        <v>11567</v>
      </c>
      <c r="N11" s="27"/>
      <c r="O11" s="13"/>
      <c r="P11" s="57"/>
      <c r="Q11" s="13"/>
      <c r="R11" s="57">
        <v>11567</v>
      </c>
      <c r="S11" s="30" t="s">
        <v>34</v>
      </c>
    </row>
    <row r="12" spans="1:20" ht="24.95" customHeight="1" thickBot="1" x14ac:dyDescent="0.3">
      <c r="A12" s="26">
        <v>61512</v>
      </c>
      <c r="B12" s="39"/>
      <c r="C12" s="39"/>
      <c r="D12" s="39"/>
      <c r="E12" s="40"/>
      <c r="F12" s="40"/>
      <c r="G12" s="40"/>
      <c r="H12" s="14"/>
      <c r="I12" s="14"/>
      <c r="J12" s="14"/>
      <c r="K12" s="14"/>
      <c r="L12" s="14"/>
      <c r="M12" s="14"/>
      <c r="N12" s="41"/>
      <c r="O12" s="14"/>
      <c r="P12" s="14"/>
      <c r="Q12" s="14"/>
      <c r="R12" s="14"/>
      <c r="S12" s="14"/>
      <c r="T12" s="44">
        <f>SUM(M8:M12)-SUM(R8:R12)</f>
        <v>0</v>
      </c>
    </row>
    <row r="13" spans="1:20" ht="24.95" customHeight="1" x14ac:dyDescent="0.25">
      <c r="A13" s="42"/>
      <c r="B13" s="42"/>
      <c r="C13" s="42"/>
      <c r="D13" s="42"/>
      <c r="E13" s="42"/>
      <c r="F13" s="42"/>
      <c r="G13" s="42"/>
      <c r="H13" s="43">
        <f t="shared" ref="H13:M13" si="1">SUM(H8:H12)</f>
        <v>31006.799999999999</v>
      </c>
      <c r="I13" s="43">
        <f t="shared" si="1"/>
        <v>222706.8</v>
      </c>
      <c r="J13" s="43">
        <f t="shared" si="1"/>
        <v>1722.6</v>
      </c>
      <c r="K13" s="43">
        <f t="shared" si="1"/>
        <v>8613</v>
      </c>
      <c r="L13" s="43">
        <f t="shared" si="1"/>
        <v>31006.799999999999</v>
      </c>
      <c r="M13" s="43">
        <f t="shared" si="1"/>
        <v>192931</v>
      </c>
      <c r="N13" s="42"/>
      <c r="O13" s="43" t="s">
        <v>20</v>
      </c>
      <c r="P13" s="42"/>
      <c r="Q13" s="42"/>
      <c r="R13" s="43">
        <f>SUM(R8:R12)</f>
        <v>192931</v>
      </c>
      <c r="S13" s="43" t="s">
        <v>31</v>
      </c>
    </row>
    <row r="14" spans="1:20" ht="24.95" customHeight="1" x14ac:dyDescent="0.25">
      <c r="A14" s="53"/>
      <c r="B14" s="53"/>
      <c r="C14" s="53"/>
      <c r="D14" s="53"/>
      <c r="E14" s="53"/>
      <c r="F14" s="53"/>
      <c r="G14" s="53"/>
      <c r="H14" s="54"/>
      <c r="I14" s="54"/>
      <c r="J14" s="54"/>
      <c r="K14" s="54"/>
      <c r="L14" s="54"/>
      <c r="M14" s="54"/>
      <c r="N14" s="53"/>
      <c r="O14" s="54" t="s">
        <v>19</v>
      </c>
      <c r="P14" s="53"/>
      <c r="Q14" s="53"/>
      <c r="R14" s="54">
        <f>M13-R13</f>
        <v>0</v>
      </c>
      <c r="S14" s="55"/>
    </row>
    <row r="15" spans="1:20" s="18" customFormat="1" ht="24.95" customHeight="1" x14ac:dyDescent="0.25">
      <c r="A15" s="33"/>
      <c r="B15" s="19"/>
      <c r="C15" s="19"/>
      <c r="D15" s="19"/>
      <c r="E15" s="19"/>
      <c r="F15" s="19"/>
      <c r="G15" s="19"/>
      <c r="H15" s="19"/>
      <c r="I15" s="19"/>
      <c r="J15" s="20"/>
      <c r="K15" s="20"/>
      <c r="L15" s="19"/>
      <c r="M15" s="19"/>
      <c r="N15" s="56">
        <f>A16</f>
        <v>58496</v>
      </c>
      <c r="O15" s="19"/>
      <c r="P15" s="19"/>
      <c r="Q15" s="20"/>
      <c r="R15" s="19"/>
      <c r="S15" s="19"/>
    </row>
    <row r="16" spans="1:20" ht="24.95" customHeight="1" x14ac:dyDescent="0.15">
      <c r="A16" s="26">
        <v>58496</v>
      </c>
      <c r="B16" s="13" t="s">
        <v>74</v>
      </c>
      <c r="C16" s="46">
        <v>45187</v>
      </c>
      <c r="D16" s="13">
        <v>2</v>
      </c>
      <c r="E16" s="13">
        <v>235744</v>
      </c>
      <c r="F16" s="13"/>
      <c r="G16" s="13">
        <f t="shared" ref="G16:G22" si="2">E16-F16</f>
        <v>235744</v>
      </c>
      <c r="H16" s="13">
        <f t="shared" ref="H16:H28" si="3">G16*18%</f>
        <v>42433.919999999998</v>
      </c>
      <c r="I16" s="13">
        <f t="shared" ref="I16:I22" si="4">G16+H16</f>
        <v>278177.91999999998</v>
      </c>
      <c r="J16" s="13">
        <f>G16*1%</f>
        <v>2357.44</v>
      </c>
      <c r="K16" s="13">
        <f t="shared" ref="K16:K22" si="5">ROUND(G16*5%,0)</f>
        <v>11787</v>
      </c>
      <c r="L16" s="13">
        <f t="shared" ref="L16:L22" si="6">H16</f>
        <v>42433.919999999998</v>
      </c>
      <c r="M16" s="13">
        <f t="shared" ref="M16:M27" si="7">ROUND(I16-SUM(J16:L16),)</f>
        <v>221600</v>
      </c>
      <c r="N16" s="13"/>
      <c r="O16" s="13"/>
      <c r="P16" s="13"/>
      <c r="Q16" s="13"/>
      <c r="R16" s="13">
        <v>221600</v>
      </c>
      <c r="S16" s="47" t="s">
        <v>35</v>
      </c>
    </row>
    <row r="17" spans="1:19" ht="24.95" customHeight="1" x14ac:dyDescent="0.15">
      <c r="A17" s="26">
        <v>58496</v>
      </c>
      <c r="B17" s="14" t="s">
        <v>42</v>
      </c>
      <c r="C17" s="14"/>
      <c r="D17" s="14">
        <v>2</v>
      </c>
      <c r="E17" s="14">
        <f>L16</f>
        <v>42433.919999999998</v>
      </c>
      <c r="F17" s="14"/>
      <c r="G17" s="13"/>
      <c r="H17" s="13">
        <f t="shared" si="3"/>
        <v>0</v>
      </c>
      <c r="I17" s="13">
        <f t="shared" si="4"/>
        <v>0</v>
      </c>
      <c r="J17" s="13">
        <f t="shared" ref="J17:J22" si="8">G17*1%</f>
        <v>0</v>
      </c>
      <c r="K17" s="13">
        <f t="shared" si="5"/>
        <v>0</v>
      </c>
      <c r="L17" s="13">
        <f t="shared" si="6"/>
        <v>0</v>
      </c>
      <c r="M17" s="57">
        <f>E17</f>
        <v>42433.919999999998</v>
      </c>
      <c r="N17" s="14"/>
      <c r="O17" s="14"/>
      <c r="P17" s="14"/>
      <c r="Q17" s="14"/>
      <c r="R17" s="14">
        <v>324441</v>
      </c>
      <c r="S17" s="47" t="s">
        <v>36</v>
      </c>
    </row>
    <row r="18" spans="1:19" ht="24.95" customHeight="1" x14ac:dyDescent="0.15">
      <c r="A18" s="26">
        <v>58496</v>
      </c>
      <c r="B18" s="13" t="s">
        <v>74</v>
      </c>
      <c r="C18" s="66">
        <v>45266</v>
      </c>
      <c r="D18" s="14">
        <v>4</v>
      </c>
      <c r="E18" s="14">
        <v>269730</v>
      </c>
      <c r="F18" s="14">
        <v>62770</v>
      </c>
      <c r="G18" s="13">
        <f t="shared" si="2"/>
        <v>206960</v>
      </c>
      <c r="H18" s="13">
        <f t="shared" si="3"/>
        <v>37252.799999999996</v>
      </c>
      <c r="I18" s="13">
        <f t="shared" si="4"/>
        <v>244212.8</v>
      </c>
      <c r="J18" s="13">
        <f t="shared" si="8"/>
        <v>2069.6</v>
      </c>
      <c r="K18" s="13">
        <f t="shared" si="5"/>
        <v>10348</v>
      </c>
      <c r="L18" s="13">
        <f t="shared" si="6"/>
        <v>37252.799999999996</v>
      </c>
      <c r="M18" s="13">
        <f t="shared" si="7"/>
        <v>194542</v>
      </c>
      <c r="N18" s="14"/>
      <c r="O18" s="14"/>
      <c r="P18" s="14"/>
      <c r="Q18" s="14"/>
      <c r="R18" s="14">
        <v>194542</v>
      </c>
      <c r="S18" s="47" t="s">
        <v>37</v>
      </c>
    </row>
    <row r="19" spans="1:19" ht="24.95" customHeight="1" x14ac:dyDescent="0.15">
      <c r="A19" s="26">
        <v>58496</v>
      </c>
      <c r="B19" s="13" t="s">
        <v>74</v>
      </c>
      <c r="C19" s="66">
        <v>45237</v>
      </c>
      <c r="D19" s="14">
        <v>7</v>
      </c>
      <c r="E19" s="14">
        <v>442890</v>
      </c>
      <c r="F19" s="14">
        <v>97741</v>
      </c>
      <c r="G19" s="13">
        <f t="shared" si="2"/>
        <v>345149</v>
      </c>
      <c r="H19" s="13">
        <f t="shared" si="3"/>
        <v>62126.82</v>
      </c>
      <c r="I19" s="13">
        <f t="shared" si="4"/>
        <v>407275.82</v>
      </c>
      <c r="J19" s="13">
        <f t="shared" si="8"/>
        <v>3451.4900000000002</v>
      </c>
      <c r="K19" s="13">
        <f t="shared" si="5"/>
        <v>17257</v>
      </c>
      <c r="L19" s="13">
        <f t="shared" si="6"/>
        <v>62126.82</v>
      </c>
      <c r="M19" s="13">
        <f t="shared" si="7"/>
        <v>324441</v>
      </c>
      <c r="N19" s="14"/>
      <c r="O19" s="14"/>
      <c r="P19" s="14"/>
      <c r="Q19" s="14"/>
      <c r="R19" s="58">
        <v>42434</v>
      </c>
      <c r="S19" s="47" t="s">
        <v>43</v>
      </c>
    </row>
    <row r="20" spans="1:19" ht="24.95" customHeight="1" x14ac:dyDescent="0.15">
      <c r="A20" s="26">
        <v>58496</v>
      </c>
      <c r="B20" s="14" t="s">
        <v>25</v>
      </c>
      <c r="C20" s="14"/>
      <c r="D20" s="14" t="s">
        <v>44</v>
      </c>
      <c r="E20" s="14">
        <f>H18+H19</f>
        <v>99379.62</v>
      </c>
      <c r="F20" s="14"/>
      <c r="G20" s="13"/>
      <c r="H20" s="13">
        <f t="shared" si="3"/>
        <v>0</v>
      </c>
      <c r="I20" s="13">
        <f t="shared" si="4"/>
        <v>0</v>
      </c>
      <c r="J20" s="13">
        <f t="shared" si="8"/>
        <v>0</v>
      </c>
      <c r="K20" s="13">
        <f t="shared" si="5"/>
        <v>0</v>
      </c>
      <c r="L20" s="13">
        <f t="shared" si="6"/>
        <v>0</v>
      </c>
      <c r="M20" s="57">
        <f>E20</f>
        <v>99379.62</v>
      </c>
      <c r="N20" s="14"/>
      <c r="O20" s="14"/>
      <c r="P20" s="14"/>
      <c r="Q20" s="14"/>
      <c r="R20" s="14">
        <v>50000</v>
      </c>
      <c r="S20" s="47" t="s">
        <v>45</v>
      </c>
    </row>
    <row r="21" spans="1:19" ht="24.95" customHeight="1" x14ac:dyDescent="0.15">
      <c r="A21" s="26">
        <v>58496</v>
      </c>
      <c r="B21" s="13" t="s">
        <v>74</v>
      </c>
      <c r="C21" s="66">
        <v>45338</v>
      </c>
      <c r="D21" s="14">
        <v>12</v>
      </c>
      <c r="E21" s="14">
        <v>289710</v>
      </c>
      <c r="F21" s="14">
        <v>135436</v>
      </c>
      <c r="G21" s="13">
        <f t="shared" si="2"/>
        <v>154274</v>
      </c>
      <c r="H21" s="13">
        <f t="shared" si="3"/>
        <v>27769.32</v>
      </c>
      <c r="I21" s="13">
        <f t="shared" si="4"/>
        <v>182043.32</v>
      </c>
      <c r="J21" s="13">
        <f t="shared" si="8"/>
        <v>1542.74</v>
      </c>
      <c r="K21" s="13">
        <f t="shared" si="5"/>
        <v>7714</v>
      </c>
      <c r="L21" s="13">
        <f t="shared" si="6"/>
        <v>27769.32</v>
      </c>
      <c r="M21" s="13">
        <f t="shared" si="7"/>
        <v>145017</v>
      </c>
      <c r="N21" s="14"/>
      <c r="O21" s="14"/>
      <c r="P21" s="14"/>
      <c r="Q21" s="14"/>
      <c r="R21" s="58">
        <v>99380</v>
      </c>
      <c r="S21" s="47" t="s">
        <v>47</v>
      </c>
    </row>
    <row r="22" spans="1:19" ht="24.95" customHeight="1" x14ac:dyDescent="0.15">
      <c r="A22" s="26">
        <v>58496</v>
      </c>
      <c r="B22" s="13" t="s">
        <v>74</v>
      </c>
      <c r="C22" s="66">
        <v>45367</v>
      </c>
      <c r="D22" s="14">
        <v>15</v>
      </c>
      <c r="E22" s="14">
        <v>199800</v>
      </c>
      <c r="F22" s="14">
        <v>82311</v>
      </c>
      <c r="G22" s="13">
        <f t="shared" si="2"/>
        <v>117489</v>
      </c>
      <c r="H22" s="13">
        <f t="shared" si="3"/>
        <v>21148.02</v>
      </c>
      <c r="I22" s="13">
        <f t="shared" si="4"/>
        <v>138637.01999999999</v>
      </c>
      <c r="J22" s="13">
        <f t="shared" si="8"/>
        <v>1174.8900000000001</v>
      </c>
      <c r="K22" s="13">
        <f t="shared" si="5"/>
        <v>5874</v>
      </c>
      <c r="L22" s="13">
        <f t="shared" si="6"/>
        <v>21148.02</v>
      </c>
      <c r="M22" s="13">
        <f t="shared" si="7"/>
        <v>110440</v>
      </c>
      <c r="N22" s="14"/>
      <c r="O22" s="14"/>
      <c r="P22" s="14"/>
      <c r="Q22" s="14"/>
      <c r="R22" s="14">
        <v>145017</v>
      </c>
      <c r="S22" s="47" t="s">
        <v>38</v>
      </c>
    </row>
    <row r="23" spans="1:19" ht="24.95" customHeight="1" x14ac:dyDescent="0.15">
      <c r="A23" s="26">
        <v>58496</v>
      </c>
      <c r="B23" s="14" t="s">
        <v>25</v>
      </c>
      <c r="C23" s="14"/>
      <c r="D23" s="14" t="s">
        <v>46</v>
      </c>
      <c r="E23" s="14">
        <f>H21+H22</f>
        <v>48917.34</v>
      </c>
      <c r="F23" s="14"/>
      <c r="G23" s="13"/>
      <c r="H23" s="13">
        <f t="shared" si="3"/>
        <v>0</v>
      </c>
      <c r="I23" s="13">
        <f t="shared" ref="I23:I28" si="9">G23+H23</f>
        <v>0</v>
      </c>
      <c r="J23" s="13">
        <f t="shared" ref="J23:J27" si="10">G23*1%</f>
        <v>0</v>
      </c>
      <c r="K23" s="13">
        <f t="shared" ref="K23:K27" si="11">ROUND(G23*5%,0)</f>
        <v>0</v>
      </c>
      <c r="L23" s="13">
        <f t="shared" ref="L23:L27" si="12">H23</f>
        <v>0</v>
      </c>
      <c r="M23" s="58">
        <f>E23</f>
        <v>48917.34</v>
      </c>
      <c r="N23" s="14"/>
      <c r="O23" s="14"/>
      <c r="P23" s="14"/>
      <c r="Q23" s="14"/>
      <c r="R23" s="14">
        <v>60440</v>
      </c>
      <c r="S23" s="47" t="s">
        <v>39</v>
      </c>
    </row>
    <row r="24" spans="1:19" ht="24.95" customHeight="1" x14ac:dyDescent="0.15">
      <c r="A24" s="26">
        <v>58496</v>
      </c>
      <c r="B24" s="13" t="s">
        <v>74</v>
      </c>
      <c r="C24" s="66">
        <v>45530</v>
      </c>
      <c r="D24" s="14">
        <v>127</v>
      </c>
      <c r="E24" s="14">
        <v>206460</v>
      </c>
      <c r="F24" s="14">
        <v>45691</v>
      </c>
      <c r="G24" s="13">
        <f t="shared" ref="G24:G28" si="13">E24-F24</f>
        <v>160769</v>
      </c>
      <c r="H24" s="13">
        <f t="shared" si="3"/>
        <v>28938.42</v>
      </c>
      <c r="I24" s="13">
        <f t="shared" si="9"/>
        <v>189707.41999999998</v>
      </c>
      <c r="J24" s="13">
        <f t="shared" si="10"/>
        <v>1607.69</v>
      </c>
      <c r="K24" s="13">
        <f t="shared" si="11"/>
        <v>8038</v>
      </c>
      <c r="L24" s="13">
        <f t="shared" si="12"/>
        <v>28938.42</v>
      </c>
      <c r="M24" s="13">
        <f t="shared" si="7"/>
        <v>151123</v>
      </c>
      <c r="N24" s="14"/>
      <c r="O24" s="14"/>
      <c r="P24" s="14"/>
      <c r="Q24" s="14"/>
      <c r="R24" s="58">
        <v>48917</v>
      </c>
      <c r="S24" s="47" t="s">
        <v>48</v>
      </c>
    </row>
    <row r="25" spans="1:19" ht="24.95" customHeight="1" x14ac:dyDescent="0.15">
      <c r="A25" s="26">
        <v>58496</v>
      </c>
      <c r="B25" s="14" t="s">
        <v>25</v>
      </c>
      <c r="C25" s="14"/>
      <c r="D25" s="14">
        <v>127</v>
      </c>
      <c r="E25" s="14">
        <f>H24</f>
        <v>28938.42</v>
      </c>
      <c r="F25" s="14"/>
      <c r="G25" s="13"/>
      <c r="H25" s="13">
        <f t="shared" si="3"/>
        <v>0</v>
      </c>
      <c r="I25" s="13">
        <f t="shared" si="9"/>
        <v>0</v>
      </c>
      <c r="J25" s="13">
        <f t="shared" si="10"/>
        <v>0</v>
      </c>
      <c r="K25" s="13">
        <f t="shared" si="11"/>
        <v>0</v>
      </c>
      <c r="L25" s="13">
        <f t="shared" si="12"/>
        <v>0</v>
      </c>
      <c r="M25" s="57">
        <f>E25</f>
        <v>28938.42</v>
      </c>
      <c r="N25" s="14"/>
      <c r="O25" s="14"/>
      <c r="P25" s="14"/>
      <c r="Q25" s="14"/>
      <c r="R25" s="14">
        <v>100000</v>
      </c>
      <c r="S25" s="47" t="s">
        <v>40</v>
      </c>
    </row>
    <row r="26" spans="1:19" ht="24.95" customHeight="1" x14ac:dyDescent="0.15">
      <c r="A26" s="26">
        <v>58496</v>
      </c>
      <c r="B26" s="14"/>
      <c r="C26" s="14"/>
      <c r="D26" s="14"/>
      <c r="E26" s="14"/>
      <c r="F26" s="14"/>
      <c r="G26" s="13">
        <f t="shared" si="13"/>
        <v>0</v>
      </c>
      <c r="H26" s="13">
        <f t="shared" si="3"/>
        <v>0</v>
      </c>
      <c r="I26" s="13">
        <f t="shared" si="9"/>
        <v>0</v>
      </c>
      <c r="J26" s="13">
        <f t="shared" si="10"/>
        <v>0</v>
      </c>
      <c r="K26" s="13">
        <f t="shared" si="11"/>
        <v>0</v>
      </c>
      <c r="L26" s="13">
        <f t="shared" si="12"/>
        <v>0</v>
      </c>
      <c r="M26" s="13">
        <f t="shared" si="7"/>
        <v>0</v>
      </c>
      <c r="N26" s="14"/>
      <c r="O26" s="14"/>
      <c r="P26" s="14"/>
      <c r="Q26" s="14"/>
      <c r="R26" s="58">
        <v>28938</v>
      </c>
      <c r="S26" s="47" t="s">
        <v>41</v>
      </c>
    </row>
    <row r="27" spans="1:19" ht="24.95" customHeight="1" x14ac:dyDescent="0.25">
      <c r="A27" s="26"/>
      <c r="B27" s="14"/>
      <c r="C27" s="14"/>
      <c r="D27" s="14"/>
      <c r="E27" s="14"/>
      <c r="F27" s="14"/>
      <c r="G27" s="14">
        <f t="shared" si="13"/>
        <v>0</v>
      </c>
      <c r="H27" s="14">
        <f t="shared" si="3"/>
        <v>0</v>
      </c>
      <c r="I27" s="14">
        <f t="shared" si="9"/>
        <v>0</v>
      </c>
      <c r="J27" s="14">
        <f t="shared" si="10"/>
        <v>0</v>
      </c>
      <c r="K27" s="14">
        <f t="shared" si="11"/>
        <v>0</v>
      </c>
      <c r="L27" s="14">
        <f t="shared" si="12"/>
        <v>0</v>
      </c>
      <c r="M27" s="14">
        <f t="shared" si="7"/>
        <v>0</v>
      </c>
      <c r="N27" s="14"/>
      <c r="O27" s="14"/>
      <c r="P27" s="14"/>
      <c r="Q27" s="14"/>
      <c r="R27" s="14"/>
      <c r="S27" s="45"/>
    </row>
    <row r="28" spans="1:19" s="52" customFormat="1" ht="24.95" customHeight="1" thickBot="1" x14ac:dyDescent="0.3">
      <c r="A28" s="26"/>
      <c r="B28" s="50"/>
      <c r="C28" s="50"/>
      <c r="D28" s="50"/>
      <c r="E28" s="50"/>
      <c r="F28" s="50"/>
      <c r="G28" s="50">
        <f t="shared" si="13"/>
        <v>0</v>
      </c>
      <c r="H28" s="50">
        <f t="shared" si="3"/>
        <v>0</v>
      </c>
      <c r="I28" s="50">
        <f t="shared" si="9"/>
        <v>0</v>
      </c>
      <c r="K28" s="14">
        <f t="shared" ref="K28" si="14">ROUND(G28*5%,0)</f>
        <v>0</v>
      </c>
      <c r="L28" s="14">
        <f t="shared" ref="L28" si="15">H28</f>
        <v>0</v>
      </c>
      <c r="M28" s="14">
        <f t="shared" ref="M28" si="16">ROUND(I28-SUM(J28:L28),)</f>
        <v>0</v>
      </c>
      <c r="N28" s="50"/>
      <c r="O28" s="50"/>
      <c r="P28" s="50"/>
      <c r="Q28" s="50"/>
      <c r="R28" s="50">
        <f>SUM(R16:R27)</f>
        <v>1315709</v>
      </c>
      <c r="S28" s="51"/>
    </row>
    <row r="29" spans="1:19" ht="24.95" customHeight="1" thickTop="1" thickBot="1" x14ac:dyDescent="0.3">
      <c r="A29" s="48"/>
      <c r="B29" s="48"/>
      <c r="C29" s="48"/>
      <c r="D29" s="48"/>
      <c r="E29" s="48"/>
      <c r="F29" s="48"/>
      <c r="G29" s="48"/>
      <c r="H29" s="48"/>
      <c r="I29" s="48"/>
      <c r="J29" s="50">
        <f>SUM(J16:J28)</f>
        <v>12203.85</v>
      </c>
      <c r="K29" s="50">
        <f>SUM(K16:K28)</f>
        <v>61018</v>
      </c>
      <c r="L29" s="50">
        <f t="shared" ref="L29:M29" si="17">SUM(L16:L28)</f>
        <v>219669.3</v>
      </c>
      <c r="M29" s="50">
        <f t="shared" si="17"/>
        <v>1366832.3</v>
      </c>
      <c r="N29" s="48"/>
      <c r="O29" s="49" t="s">
        <v>19</v>
      </c>
      <c r="P29" s="48"/>
      <c r="Q29" s="48"/>
      <c r="R29" s="49">
        <f>M29-R28</f>
        <v>51123.300000000047</v>
      </c>
      <c r="S29" s="49" t="s">
        <v>32</v>
      </c>
    </row>
    <row r="32" spans="1:19" ht="24.95" customHeight="1" thickBot="1" x14ac:dyDescent="0.3"/>
    <row r="33" spans="9:12" ht="24.95" customHeight="1" thickBot="1" x14ac:dyDescent="0.3">
      <c r="I33" s="70" t="s">
        <v>49</v>
      </c>
      <c r="J33" s="70"/>
      <c r="K33" s="70"/>
      <c r="L33" s="70"/>
    </row>
    <row r="34" spans="9:12" ht="24.95" customHeight="1" thickBot="1" x14ac:dyDescent="0.3">
      <c r="I34" s="71" t="s">
        <v>50</v>
      </c>
      <c r="J34" s="67"/>
      <c r="K34" s="67"/>
      <c r="L34" s="67"/>
    </row>
    <row r="35" spans="9:12" ht="24.95" customHeight="1" thickBot="1" x14ac:dyDescent="0.3">
      <c r="I35" s="67" t="s">
        <v>33</v>
      </c>
      <c r="J35" s="67"/>
      <c r="K35" s="68">
        <f>K13+K29</f>
        <v>69631</v>
      </c>
      <c r="L35" s="68"/>
    </row>
    <row r="36" spans="9:12" ht="24.95" customHeight="1" thickBot="1" x14ac:dyDescent="0.3">
      <c r="I36" s="67" t="s">
        <v>26</v>
      </c>
      <c r="J36" s="67"/>
      <c r="K36" s="68">
        <f>R14+R29</f>
        <v>51123.300000000047</v>
      </c>
      <c r="L36" s="68"/>
    </row>
    <row r="37" spans="9:12" ht="24.95" customHeight="1" thickBot="1" x14ac:dyDescent="0.3">
      <c r="I37" s="67" t="s">
        <v>25</v>
      </c>
      <c r="J37" s="67"/>
      <c r="K37" s="68" t="s">
        <v>51</v>
      </c>
      <c r="L37" s="68"/>
    </row>
  </sheetData>
  <mergeCells count="9">
    <mergeCell ref="I37:J37"/>
    <mergeCell ref="K37:L37"/>
    <mergeCell ref="L4:O4"/>
    <mergeCell ref="I33:L33"/>
    <mergeCell ref="I34:L34"/>
    <mergeCell ref="I35:J35"/>
    <mergeCell ref="K35:L35"/>
    <mergeCell ref="I36:J36"/>
    <mergeCell ref="K36:L3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inculding EMI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2025-06-03T06:21:38Z</dcterms:modified>
</cp:coreProperties>
</file>