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Error-swapnil-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J12" i="1" s="1"/>
  <c r="O25" i="1"/>
  <c r="P33" i="1" s="1"/>
  <c r="H12" i="1" l="1"/>
  <c r="I12" i="1" s="1"/>
  <c r="L12" i="1"/>
  <c r="K12" i="1"/>
  <c r="M12" i="1"/>
  <c r="N12" i="1"/>
  <c r="G10" i="1"/>
  <c r="H10" i="1" s="1"/>
  <c r="P12" i="1" l="1"/>
  <c r="K10" i="1"/>
  <c r="M10" i="1"/>
  <c r="N10" i="1"/>
  <c r="E11" i="1" s="1"/>
  <c r="P11" i="1" s="1"/>
  <c r="J10" i="1"/>
  <c r="L10" i="1"/>
  <c r="U25" i="1" l="1"/>
  <c r="F25" i="1" l="1"/>
  <c r="Q7" i="1"/>
  <c r="G8" i="1" l="1"/>
  <c r="M8" i="1" s="1"/>
  <c r="M25" i="1" s="1"/>
  <c r="L8" i="1" l="1"/>
  <c r="L25" i="1" s="1"/>
  <c r="K8" i="1"/>
  <c r="K25" i="1" s="1"/>
  <c r="N8" i="1"/>
  <c r="J8" i="1"/>
  <c r="J25" i="1" s="1"/>
  <c r="N25" i="1" l="1"/>
  <c r="E9" i="1"/>
  <c r="P9" i="1" s="1"/>
  <c r="P31" i="1"/>
  <c r="H8" i="1"/>
  <c r="P34" i="1" l="1"/>
  <c r="I8" i="1"/>
  <c r="P8" i="1" s="1"/>
  <c r="W16" i="1" l="1"/>
  <c r="I10" i="1"/>
  <c r="P10" i="1" s="1"/>
  <c r="E25" i="1"/>
  <c r="H9" i="1" l="1"/>
  <c r="G25" i="1"/>
  <c r="H25" i="1" l="1"/>
  <c r="W25" i="1"/>
  <c r="I25" i="1"/>
  <c r="P25" i="1"/>
  <c r="U27" i="1" s="1"/>
  <c r="P32" i="1" s="1"/>
</calcChain>
</file>

<file path=xl/sharedStrings.xml><?xml version="1.0" encoding="utf-8"?>
<sst xmlns="http://schemas.openxmlformats.org/spreadsheetml/2006/main" count="53" uniqueCount="47">
  <si>
    <t>Amount</t>
  </si>
  <si>
    <t>PAYMENT NOTE No.</t>
  </si>
  <si>
    <t>UTR</t>
  </si>
  <si>
    <t>Balance Payable Amount Rs. -</t>
  </si>
  <si>
    <t>Total Paid Amount Rs. -</t>
  </si>
  <si>
    <t>Back to Back work</t>
  </si>
  <si>
    <t>08.06.2024</t>
  </si>
  <si>
    <t>GST (18%)</t>
  </si>
  <si>
    <t>GST Release note</t>
  </si>
  <si>
    <t>Hold amount</t>
  </si>
  <si>
    <t>ADV/Surplus</t>
  </si>
  <si>
    <t xml:space="preserve">GST </t>
  </si>
  <si>
    <t>Ali Construction</t>
  </si>
  <si>
    <t>16-04-2024 NEFT/AXISP00491684725/RIUP24/0131/ALI CONSTRUCTION/ICIC0000911 148500.00</t>
  </si>
  <si>
    <t>Ali construction</t>
  </si>
  <si>
    <t>20-06-2024 NEFT/AXISP00510567979/RIUP24/0896/ALI CONSTRUCTION/ICIC0000911 ₹ 1,00,000.00</t>
  </si>
  <si>
    <t>08-08-2024 NEFT/AXISP00526375817/RIUP24/1286/ALI CONSTRUCTION/ICIC0000911 86819.00</t>
  </si>
  <si>
    <t>29-08-2024 NEFT/AXISP00533190147/RIUP24/1555/ALI CONSTRUCTION/ICIC0000911 108424.00</t>
  </si>
  <si>
    <t>Advance</t>
  </si>
  <si>
    <t>DPR Hold</t>
  </si>
  <si>
    <t>29-10-2024 NEFT/AXISP00560347889/RIUP24/1710/ALI CONSTRUCTION/ICIC0000911 400000.00</t>
  </si>
  <si>
    <t>27-11-2024 NEFT/AXISP00575054381/RIUP24/2246/ALI CONSTRUCTION/ICIC0000911 144477.00</t>
  </si>
  <si>
    <t>14-01-2025 NEFT/AXISP00598257720/RIUP24/2918/ALI CONSTRUCTION/ICIC0000911 179021.00</t>
  </si>
  <si>
    <t>14-01-2025 NEFT/AXISP00598257721/RIUP24/2919/ALI CONSTRUCTION/ICIC0000911 300000.00</t>
  </si>
  <si>
    <t>Subcontractor:</t>
  </si>
  <si>
    <t>State:</t>
  </si>
  <si>
    <t>District:</t>
  </si>
  <si>
    <t>Block:</t>
  </si>
  <si>
    <t>Uttar Pradesh</t>
  </si>
  <si>
    <t>Muzaffarnagar</t>
  </si>
  <si>
    <t>MARHKARIMPUR village BALANCE PIPELINE DISTRIBUTION NETWORK   AT MARHKARIMPUR BLOCK KHATAULI -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</si>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</sst>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19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3" fillId="2" borderId="8" xfId="0" quotePrefix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43" fontId="3" fillId="3" borderId="16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1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17" xfId="1" applyNumberFormat="1" applyFont="1" applyFill="1" applyBorder="1" applyAlignment="1">
      <alignment vertical="center"/>
    </xf>
    <xf numFmtId="43" fontId="3" fillId="3" borderId="20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14" fontId="3" fillId="2" borderId="14" xfId="1" applyNumberFormat="1" applyFont="1" applyFill="1" applyBorder="1" applyAlignment="1">
      <alignment vertical="center"/>
    </xf>
    <xf numFmtId="14" fontId="3" fillId="2" borderId="14" xfId="0" applyNumberFormat="1" applyFont="1" applyFill="1" applyBorder="1" applyAlignment="1">
      <alignment horizontal="center" vertical="center"/>
    </xf>
    <xf numFmtId="14" fontId="3" fillId="2" borderId="16" xfId="1" applyNumberFormat="1" applyFont="1" applyFill="1" applyBorder="1" applyAlignment="1">
      <alignment vertical="center"/>
    </xf>
    <xf numFmtId="14" fontId="3" fillId="3" borderId="16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14" fontId="3" fillId="3" borderId="14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19" xfId="1" applyNumberFormat="1" applyFont="1" applyFill="1" applyBorder="1" applyAlignment="1">
      <alignment vertical="center"/>
    </xf>
    <xf numFmtId="43" fontId="3" fillId="3" borderId="19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43" fontId="3" fillId="2" borderId="13" xfId="1" applyNumberFormat="1" applyFont="1" applyFill="1" applyBorder="1" applyAlignment="1">
      <alignment vertical="center" wrapText="1"/>
    </xf>
    <xf numFmtId="43" fontId="3" fillId="0" borderId="19" xfId="1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43" fontId="3" fillId="0" borderId="20" xfId="1" applyNumberFormat="1" applyFont="1" applyFill="1" applyBorder="1" applyAlignment="1">
      <alignment vertical="center"/>
    </xf>
    <xf numFmtId="43" fontId="3" fillId="0" borderId="4" xfId="1" applyNumberFormat="1" applyFont="1" applyFill="1" applyBorder="1" applyAlignment="1">
      <alignment vertical="center"/>
    </xf>
    <xf numFmtId="43" fontId="3" fillId="0" borderId="6" xfId="1" applyNumberFormat="1" applyFont="1" applyFill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43" fontId="3" fillId="0" borderId="10" xfId="1" applyNumberFormat="1" applyFont="1" applyFill="1" applyBorder="1" applyAlignment="1">
      <alignment vertical="center"/>
    </xf>
    <xf numFmtId="43" fontId="3" fillId="0" borderId="11" xfId="1" applyNumberFormat="1" applyFont="1" applyFill="1" applyBorder="1" applyAlignment="1">
      <alignment vertical="center"/>
    </xf>
    <xf numFmtId="43" fontId="3" fillId="0" borderId="8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43" fontId="5" fillId="3" borderId="14" xfId="1" applyNumberFormat="1" applyFont="1" applyFill="1" applyBorder="1" applyAlignment="1">
      <alignment vertical="center"/>
    </xf>
    <xf numFmtId="43" fontId="6" fillId="2" borderId="14" xfId="0" applyNumberFormat="1" applyFont="1" applyFill="1" applyBorder="1" applyAlignment="1">
      <alignment vertical="center"/>
    </xf>
    <xf numFmtId="43" fontId="6" fillId="2" borderId="15" xfId="0" applyNumberFormat="1" applyFont="1" applyFill="1" applyBorder="1" applyAlignment="1">
      <alignment vertical="center"/>
    </xf>
    <xf numFmtId="43" fontId="6" fillId="2" borderId="16" xfId="0" applyNumberFormat="1" applyFont="1" applyFill="1" applyBorder="1" applyAlignment="1">
      <alignment vertical="center"/>
    </xf>
    <xf numFmtId="43" fontId="6" fillId="2" borderId="8" xfId="0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0" fontId="5" fillId="2" borderId="26" xfId="0" applyFont="1" applyFill="1" applyBorder="1" applyAlignment="1">
      <alignment horizontal="center" vertical="center" wrapText="1"/>
    </xf>
    <xf numFmtId="43" fontId="3" fillId="2" borderId="27" xfId="1" applyNumberFormat="1" applyFont="1" applyFill="1" applyBorder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14" fontId="3" fillId="2" borderId="29" xfId="1" applyNumberFormat="1" applyFont="1" applyFill="1" applyBorder="1" applyAlignment="1">
      <alignment vertical="center"/>
    </xf>
    <xf numFmtId="43" fontId="5" fillId="2" borderId="14" xfId="1" applyNumberFormat="1" applyFont="1" applyFill="1" applyBorder="1" applyAlignment="1">
      <alignment vertical="center"/>
    </xf>
    <xf numFmtId="14" fontId="3" fillId="2" borderId="15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0" fontId="3" fillId="2" borderId="30" xfId="0" applyFont="1" applyFill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/>
    </xf>
    <xf numFmtId="0" fontId="3" fillId="2" borderId="31" xfId="0" quotePrefix="1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6" fillId="2" borderId="29" xfId="0" applyFont="1" applyFill="1" applyBorder="1" applyAlignment="1">
      <alignment vertical="center"/>
    </xf>
    <xf numFmtId="0" fontId="6" fillId="2" borderId="29" xfId="0" applyFont="1" applyFill="1" applyBorder="1" applyAlignment="1">
      <alignment horizontal="center" vertical="center" wrapText="1"/>
    </xf>
    <xf numFmtId="14" fontId="6" fillId="2" borderId="29" xfId="0" applyNumberFormat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43" fontId="7" fillId="2" borderId="29" xfId="1" applyNumberFormat="1" applyFont="1" applyFill="1" applyBorder="1" applyAlignment="1">
      <alignment horizontal="center" vertical="center"/>
    </xf>
    <xf numFmtId="43" fontId="6" fillId="2" borderId="29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zoomScale="130" zoomScaleNormal="130" workbookViewId="0">
      <pane ySplit="6" topLeftCell="A7" activePane="bottomLeft" state="frozen"/>
      <selection pane="bottomLeft" activeCell="E13" sqref="E13"/>
    </sheetView>
  </sheetViews>
  <sheetFormatPr defaultColWidth="9" defaultRowHeight="15" x14ac:dyDescent="0.25"/>
  <cols>
    <col min="1" max="1" width="6.7109375" style="6" bestFit="1" customWidth="1"/>
    <col min="2" max="2" width="44.5703125" style="7" customWidth="1"/>
    <col min="3" max="3" width="12" style="41" bestFit="1" customWidth="1"/>
    <col min="4" max="4" width="12.5703125" style="7" customWidth="1"/>
    <col min="5" max="5" width="15" style="7" bestFit="1" customWidth="1"/>
    <col min="6" max="6" width="12" style="7" bestFit="1" customWidth="1"/>
    <col min="7" max="7" width="16.140625" style="7" bestFit="1" customWidth="1"/>
    <col min="8" max="8" width="13.85546875" style="7" bestFit="1" customWidth="1"/>
    <col min="9" max="9" width="15" style="31" bestFit="1" customWidth="1"/>
    <col min="10" max="11" width="12" style="7" bestFit="1" customWidth="1"/>
    <col min="12" max="14" width="13.85546875" style="7" bestFit="1" customWidth="1"/>
    <col min="15" max="15" width="12" style="7" bestFit="1" customWidth="1"/>
    <col min="16" max="16" width="15" style="7" bestFit="1" customWidth="1"/>
    <col min="17" max="17" width="11.140625" style="7" bestFit="1" customWidth="1"/>
    <col min="18" max="18" width="28.7109375" style="7" bestFit="1" customWidth="1"/>
    <col min="19" max="19" width="7.28515625" style="7" bestFit="1" customWidth="1"/>
    <col min="20" max="20" width="35.5703125" style="7" bestFit="1" customWidth="1"/>
    <col min="21" max="21" width="16.7109375" style="7" bestFit="1" customWidth="1"/>
    <col min="22" max="22" width="93.85546875" style="7" bestFit="1" customWidth="1"/>
    <col min="23" max="23" width="13.85546875" style="7" bestFit="1" customWidth="1"/>
    <col min="24" max="24" width="9" style="7"/>
    <col min="25" max="25" width="12.5703125" style="7" bestFit="1" customWidth="1"/>
    <col min="26" max="16384" width="9" style="7"/>
  </cols>
  <sheetData>
    <row r="1" spans="1:23" x14ac:dyDescent="0.25">
      <c r="A1" s="108" t="s">
        <v>24</v>
      </c>
      <c r="B1" s="6" t="s">
        <v>12</v>
      </c>
      <c r="I1" s="8"/>
    </row>
    <row r="2" spans="1:23" ht="21" x14ac:dyDescent="0.25">
      <c r="A2" s="108" t="s">
        <v>25</v>
      </c>
      <c r="B2" s="109" t="s">
        <v>28</v>
      </c>
      <c r="C2" s="42"/>
      <c r="D2" s="9" t="s">
        <v>12</v>
      </c>
      <c r="E2" s="11"/>
      <c r="F2" s="11"/>
      <c r="G2" s="11" t="s">
        <v>5</v>
      </c>
      <c r="H2" s="11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21.75" thickBot="1" x14ac:dyDescent="0.3">
      <c r="A3" s="108" t="s">
        <v>26</v>
      </c>
      <c r="B3" s="109" t="s">
        <v>29</v>
      </c>
      <c r="C3" s="42"/>
      <c r="D3" s="9"/>
      <c r="E3" s="11"/>
      <c r="F3" s="11"/>
      <c r="G3" s="11"/>
      <c r="H3" s="11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thickBot="1" x14ac:dyDescent="0.3">
      <c r="A4" s="108" t="s">
        <v>27</v>
      </c>
      <c r="B4" s="109" t="s">
        <v>29</v>
      </c>
      <c r="C4" s="43"/>
      <c r="D4" s="12"/>
      <c r="E4" s="11"/>
      <c r="F4" s="11"/>
      <c r="G4" s="11"/>
      <c r="H4" s="11"/>
      <c r="I4" s="13"/>
      <c r="J4" s="11"/>
      <c r="K4" s="11"/>
      <c r="L4" s="11"/>
      <c r="M4" s="11"/>
      <c r="N4" s="11"/>
      <c r="O4" s="11"/>
      <c r="Q4" s="7" t="s">
        <v>6</v>
      </c>
      <c r="R4" s="11"/>
      <c r="S4" s="14"/>
      <c r="T4" s="14"/>
      <c r="U4" s="11"/>
      <c r="W4" s="11"/>
    </row>
    <row r="5" spans="1:23" ht="45.75" thickBot="1" x14ac:dyDescent="0.3">
      <c r="A5" s="110" t="s">
        <v>31</v>
      </c>
      <c r="B5" s="111" t="s">
        <v>32</v>
      </c>
      <c r="C5" s="112" t="s">
        <v>33</v>
      </c>
      <c r="D5" s="113" t="s">
        <v>34</v>
      </c>
      <c r="E5" s="111" t="s">
        <v>35</v>
      </c>
      <c r="F5" s="111" t="s">
        <v>36</v>
      </c>
      <c r="G5" s="113" t="s">
        <v>37</v>
      </c>
      <c r="H5" s="114" t="s">
        <v>38</v>
      </c>
      <c r="I5" s="115" t="s">
        <v>0</v>
      </c>
      <c r="J5" s="111" t="s">
        <v>39</v>
      </c>
      <c r="K5" s="111" t="s">
        <v>40</v>
      </c>
      <c r="L5" s="5" t="s">
        <v>42</v>
      </c>
      <c r="M5" s="5" t="s">
        <v>41</v>
      </c>
      <c r="N5" s="5" t="s">
        <v>7</v>
      </c>
      <c r="O5" s="5" t="s">
        <v>19</v>
      </c>
      <c r="P5" s="5" t="s">
        <v>43</v>
      </c>
      <c r="Q5" s="2"/>
      <c r="R5" s="1" t="s">
        <v>1</v>
      </c>
      <c r="S5" s="111" t="s">
        <v>44</v>
      </c>
      <c r="T5" s="111" t="s">
        <v>45</v>
      </c>
      <c r="U5" s="111" t="s">
        <v>46</v>
      </c>
      <c r="V5" s="111" t="s">
        <v>2</v>
      </c>
      <c r="W5" s="1" t="s">
        <v>18</v>
      </c>
    </row>
    <row r="6" spans="1:23" ht="15.75" thickBot="1" x14ac:dyDescent="0.3">
      <c r="B6" s="15"/>
      <c r="C6" s="44"/>
      <c r="D6" s="16"/>
      <c r="E6" s="19"/>
      <c r="F6" s="19"/>
      <c r="G6" s="19"/>
      <c r="H6" s="19">
        <v>0.18</v>
      </c>
      <c r="I6" s="18"/>
      <c r="J6" s="19">
        <v>0.01</v>
      </c>
      <c r="K6" s="20">
        <v>0.05</v>
      </c>
      <c r="L6" s="20">
        <v>0.1</v>
      </c>
      <c r="M6" s="20">
        <v>0.1</v>
      </c>
      <c r="N6" s="20">
        <v>0.18</v>
      </c>
      <c r="O6" s="20"/>
      <c r="P6" s="21"/>
      <c r="Q6" s="2"/>
      <c r="R6" s="22"/>
      <c r="S6" s="17"/>
      <c r="T6" s="70">
        <v>0.02</v>
      </c>
      <c r="U6" s="19"/>
      <c r="V6" s="21"/>
      <c r="W6" s="19"/>
    </row>
    <row r="7" spans="1:23" s="33" customFormat="1" ht="15.75" thickBot="1" x14ac:dyDescent="0.3">
      <c r="A7" s="72"/>
      <c r="B7" s="48"/>
      <c r="C7" s="49"/>
      <c r="D7" s="50"/>
      <c r="E7" s="52"/>
      <c r="F7" s="52"/>
      <c r="G7" s="52"/>
      <c r="H7" s="52"/>
      <c r="I7" s="51"/>
      <c r="J7" s="52"/>
      <c r="K7" s="53"/>
      <c r="L7" s="53"/>
      <c r="M7" s="53"/>
      <c r="N7" s="53"/>
      <c r="O7" s="53"/>
      <c r="P7" s="54"/>
      <c r="Q7" s="96">
        <f>A8</f>
        <v>63252</v>
      </c>
      <c r="R7" s="55"/>
      <c r="S7" s="56"/>
      <c r="T7" s="71"/>
      <c r="U7" s="52"/>
      <c r="V7" s="54"/>
      <c r="W7" s="52"/>
    </row>
    <row r="8" spans="1:23" ht="42.75" x14ac:dyDescent="0.25">
      <c r="A8" s="6">
        <v>63252</v>
      </c>
      <c r="B8" s="3" t="s">
        <v>30</v>
      </c>
      <c r="C8" s="45">
        <v>45443</v>
      </c>
      <c r="D8" s="32">
        <v>98</v>
      </c>
      <c r="E8" s="23">
        <v>482330</v>
      </c>
      <c r="F8" s="23">
        <v>0</v>
      </c>
      <c r="G8" s="23">
        <f>ROUND(E8-F8,0)</f>
        <v>482330</v>
      </c>
      <c r="H8" s="23">
        <f>ROUND(G8*H6,0)</f>
        <v>86819</v>
      </c>
      <c r="I8" s="18">
        <f>G8+H8</f>
        <v>569149</v>
      </c>
      <c r="J8" s="23">
        <f>ROUND(G8*$J$6,)</f>
        <v>4823</v>
      </c>
      <c r="K8" s="21">
        <f>ROUND(G8*$K$6,)</f>
        <v>24117</v>
      </c>
      <c r="L8" s="21">
        <f>ROUND(G8*$L$6,)</f>
        <v>48233</v>
      </c>
      <c r="M8" s="21">
        <f>ROUND(G8*$M$6,)</f>
        <v>48233</v>
      </c>
      <c r="N8" s="21">
        <f>ROUND(G8*$N$6,)</f>
        <v>86819</v>
      </c>
      <c r="O8" s="21"/>
      <c r="P8" s="61">
        <f>ROUND(I8-SUM(J8:N8),0)</f>
        <v>356924</v>
      </c>
      <c r="Q8" s="62"/>
      <c r="R8" s="63"/>
      <c r="S8" s="64"/>
      <c r="T8" s="65"/>
      <c r="U8" s="23">
        <v>148500</v>
      </c>
      <c r="V8" s="61" t="s">
        <v>13</v>
      </c>
      <c r="W8" s="23"/>
    </row>
    <row r="9" spans="1:23" x14ac:dyDescent="0.25">
      <c r="A9" s="6">
        <v>63252</v>
      </c>
      <c r="B9" s="3" t="s">
        <v>8</v>
      </c>
      <c r="C9" s="45"/>
      <c r="D9" s="32"/>
      <c r="E9" s="23">
        <f>N8</f>
        <v>86819</v>
      </c>
      <c r="F9" s="23"/>
      <c r="G9" s="23"/>
      <c r="H9" s="23">
        <f t="shared" ref="H9" si="0">ROUND(G9*H7,0)</f>
        <v>0</v>
      </c>
      <c r="I9" s="18"/>
      <c r="J9" s="23"/>
      <c r="K9" s="21"/>
      <c r="L9" s="21"/>
      <c r="M9" s="21"/>
      <c r="N9" s="21"/>
      <c r="O9" s="21"/>
      <c r="P9" s="61">
        <f>E9</f>
        <v>86819</v>
      </c>
      <c r="Q9" s="62"/>
      <c r="R9" s="63"/>
      <c r="S9" s="64"/>
      <c r="T9" s="65"/>
      <c r="U9" s="23">
        <v>100000</v>
      </c>
      <c r="V9" s="61" t="s">
        <v>15</v>
      </c>
      <c r="W9" s="23"/>
    </row>
    <row r="10" spans="1:23" ht="42.75" x14ac:dyDescent="0.25">
      <c r="A10" s="6">
        <v>63252</v>
      </c>
      <c r="B10" s="3" t="s">
        <v>30</v>
      </c>
      <c r="C10" s="45">
        <v>45518</v>
      </c>
      <c r="D10" s="32">
        <v>99</v>
      </c>
      <c r="E10" s="23">
        <v>802647</v>
      </c>
      <c r="F10" s="23"/>
      <c r="G10" s="23">
        <f t="shared" ref="G10" si="1">ROUND(E10-F10,0)</f>
        <v>802647</v>
      </c>
      <c r="H10" s="23">
        <f>ROUND(G10*H6,0)</f>
        <v>144476</v>
      </c>
      <c r="I10" s="18">
        <f t="shared" ref="I10" si="2">G10+H10</f>
        <v>947123</v>
      </c>
      <c r="J10" s="23">
        <f t="shared" ref="J10" si="3">ROUND(G10*$J$6,)</f>
        <v>8026</v>
      </c>
      <c r="K10" s="21">
        <f t="shared" ref="K10" si="4">ROUND(G10*$K$6,)</f>
        <v>40132</v>
      </c>
      <c r="L10" s="21">
        <f t="shared" ref="L10" si="5">ROUND(G10*$L$6,)</f>
        <v>80265</v>
      </c>
      <c r="M10" s="21">
        <f t="shared" ref="M10" si="6">ROUND(G10*$M$6,)</f>
        <v>80265</v>
      </c>
      <c r="N10" s="21">
        <f t="shared" ref="N10" si="7">ROUND(G10*$N$6,)</f>
        <v>144476</v>
      </c>
      <c r="O10" s="21">
        <v>14938</v>
      </c>
      <c r="P10" s="61">
        <f>ROUND(I10-SUM(J10:O10),0)</f>
        <v>579021</v>
      </c>
      <c r="Q10" s="62"/>
      <c r="R10" s="63"/>
      <c r="S10" s="64"/>
      <c r="T10" s="65"/>
      <c r="U10" s="23">
        <v>86819</v>
      </c>
      <c r="V10" s="61" t="s">
        <v>16</v>
      </c>
      <c r="W10" s="23"/>
    </row>
    <row r="11" spans="1:23" x14ac:dyDescent="0.25">
      <c r="A11" s="6">
        <v>63252</v>
      </c>
      <c r="B11" s="3" t="s">
        <v>8</v>
      </c>
      <c r="C11" s="45"/>
      <c r="D11" s="32">
        <v>99</v>
      </c>
      <c r="E11" s="23">
        <f>N10</f>
        <v>144476</v>
      </c>
      <c r="F11" s="23"/>
      <c r="G11" s="23"/>
      <c r="H11" s="23"/>
      <c r="I11" s="18"/>
      <c r="J11" s="23"/>
      <c r="K11" s="21"/>
      <c r="L11" s="21"/>
      <c r="M11" s="21"/>
      <c r="N11" s="21"/>
      <c r="O11" s="21"/>
      <c r="P11" s="61">
        <f>E11</f>
        <v>144476</v>
      </c>
      <c r="Q11" s="62"/>
      <c r="R11" s="63"/>
      <c r="S11" s="64"/>
      <c r="T11" s="65"/>
      <c r="U11" s="23">
        <v>108424</v>
      </c>
      <c r="V11" s="61" t="s">
        <v>17</v>
      </c>
      <c r="W11" s="23"/>
    </row>
    <row r="12" spans="1:23" ht="42.75" x14ac:dyDescent="0.25">
      <c r="A12" s="6">
        <v>63252</v>
      </c>
      <c r="B12" s="3" t="s">
        <v>30</v>
      </c>
      <c r="C12" s="45">
        <v>45658</v>
      </c>
      <c r="D12" s="32">
        <v>101</v>
      </c>
      <c r="E12" s="23">
        <v>605896</v>
      </c>
      <c r="F12" s="23">
        <v>41098</v>
      </c>
      <c r="G12" s="23">
        <f t="shared" ref="G12" si="8">ROUND(E12-F12,0)</f>
        <v>564798</v>
      </c>
      <c r="H12" s="23">
        <f>ROUND(G12*H6,0)</f>
        <v>101664</v>
      </c>
      <c r="I12" s="18">
        <f t="shared" ref="I12" si="9">G12+H12</f>
        <v>666462</v>
      </c>
      <c r="J12" s="23">
        <f t="shared" ref="J12" si="10">ROUND(G12*$J$6,)</f>
        <v>5648</v>
      </c>
      <c r="K12" s="21">
        <f t="shared" ref="K12" si="11">ROUND(G12*$K$6,)</f>
        <v>28240</v>
      </c>
      <c r="L12" s="21">
        <f t="shared" ref="L12" si="12">ROUND(G12*$L$6,)</f>
        <v>56480</v>
      </c>
      <c r="M12" s="21">
        <f t="shared" ref="M12" si="13">ROUND(G12*$M$6,)</f>
        <v>56480</v>
      </c>
      <c r="N12" s="21">
        <f t="shared" ref="N12" si="14">ROUND(G12*$N$6,)</f>
        <v>101664</v>
      </c>
      <c r="O12" s="21">
        <v>0</v>
      </c>
      <c r="P12" s="61">
        <f>ROUND(I12-SUM(J12:O12),0)</f>
        <v>417950</v>
      </c>
      <c r="Q12" s="62"/>
      <c r="R12" s="63"/>
      <c r="S12" s="64"/>
      <c r="T12" s="65"/>
      <c r="U12" s="23">
        <v>400000</v>
      </c>
      <c r="V12" s="61" t="s">
        <v>20</v>
      </c>
      <c r="W12" s="23"/>
    </row>
    <row r="13" spans="1:23" x14ac:dyDescent="0.25">
      <c r="A13" s="6">
        <v>63252</v>
      </c>
      <c r="B13" s="3"/>
      <c r="C13" s="58"/>
      <c r="D13" s="32"/>
      <c r="E13" s="23"/>
      <c r="F13" s="23"/>
      <c r="G13" s="23"/>
      <c r="H13" s="23"/>
      <c r="I13" s="18"/>
      <c r="J13" s="23"/>
      <c r="K13" s="21"/>
      <c r="L13" s="21"/>
      <c r="M13" s="21"/>
      <c r="N13" s="21"/>
      <c r="O13" s="21"/>
      <c r="P13" s="61"/>
      <c r="Q13" s="62"/>
      <c r="R13" s="63"/>
      <c r="S13" s="67"/>
      <c r="T13" s="68"/>
      <c r="U13" s="23">
        <v>144477</v>
      </c>
      <c r="V13" s="61" t="s">
        <v>21</v>
      </c>
      <c r="W13" s="23"/>
    </row>
    <row r="14" spans="1:23" x14ac:dyDescent="0.25">
      <c r="A14" s="6">
        <v>63252</v>
      </c>
      <c r="B14" s="3"/>
      <c r="C14" s="58"/>
      <c r="D14" s="32"/>
      <c r="E14" s="23"/>
      <c r="F14" s="23"/>
      <c r="G14" s="23"/>
      <c r="H14" s="23"/>
      <c r="I14" s="18"/>
      <c r="J14" s="23"/>
      <c r="K14" s="21"/>
      <c r="L14" s="21"/>
      <c r="M14" s="21"/>
      <c r="N14" s="21"/>
      <c r="O14" s="21"/>
      <c r="P14" s="61"/>
      <c r="Q14" s="62"/>
      <c r="R14" s="63"/>
      <c r="S14" s="67"/>
      <c r="T14" s="68"/>
      <c r="U14" s="23">
        <v>179021</v>
      </c>
      <c r="V14" s="61" t="s">
        <v>22</v>
      </c>
      <c r="W14" s="23"/>
    </row>
    <row r="15" spans="1:23" ht="15.75" thickBot="1" x14ac:dyDescent="0.3">
      <c r="A15" s="6">
        <v>63252</v>
      </c>
      <c r="B15" s="92"/>
      <c r="C15" s="93"/>
      <c r="D15" s="94"/>
      <c r="E15" s="23"/>
      <c r="F15" s="23"/>
      <c r="G15" s="23"/>
      <c r="H15" s="23"/>
      <c r="I15" s="18"/>
      <c r="J15" s="23"/>
      <c r="K15" s="21"/>
      <c r="L15" s="21"/>
      <c r="M15" s="21"/>
      <c r="N15" s="21"/>
      <c r="O15" s="21"/>
      <c r="P15" s="61"/>
      <c r="Q15" s="62"/>
      <c r="R15" s="63"/>
      <c r="S15" s="67"/>
      <c r="T15" s="68"/>
      <c r="U15" s="23">
        <v>300000</v>
      </c>
      <c r="V15" s="61" t="s">
        <v>23</v>
      </c>
      <c r="W15" s="23"/>
    </row>
    <row r="16" spans="1:23" s="33" customFormat="1" ht="15.75" thickBot="1" x14ac:dyDescent="0.3">
      <c r="A16" s="72"/>
      <c r="B16" s="34"/>
      <c r="C16" s="47"/>
      <c r="D16" s="35"/>
      <c r="E16" s="38"/>
      <c r="F16" s="38"/>
      <c r="G16" s="38"/>
      <c r="H16" s="38"/>
      <c r="I16" s="37"/>
      <c r="J16" s="38"/>
      <c r="K16" s="39"/>
      <c r="L16" s="39"/>
      <c r="M16" s="39"/>
      <c r="N16" s="39"/>
      <c r="O16" s="39"/>
      <c r="P16" s="39"/>
      <c r="Q16" s="96"/>
      <c r="R16" s="40"/>
      <c r="S16" s="36"/>
      <c r="T16" s="37"/>
      <c r="U16" s="38"/>
      <c r="V16" s="39"/>
      <c r="W16" s="73">
        <f>SUM(P8:P15)-SUM(U8:U15)</f>
        <v>117949</v>
      </c>
    </row>
    <row r="17" spans="1:25" x14ac:dyDescent="0.25">
      <c r="B17" s="60"/>
      <c r="C17" s="46"/>
      <c r="D17" s="25"/>
      <c r="E17" s="69"/>
      <c r="F17" s="69"/>
      <c r="G17" s="69"/>
      <c r="H17" s="69"/>
      <c r="I17" s="65"/>
      <c r="J17" s="69"/>
      <c r="K17" s="61"/>
      <c r="L17" s="61"/>
      <c r="M17" s="61"/>
      <c r="N17" s="61"/>
      <c r="O17" s="61"/>
      <c r="P17" s="61"/>
      <c r="Q17" s="95"/>
      <c r="R17" s="63"/>
      <c r="S17" s="67"/>
      <c r="T17" s="68"/>
      <c r="U17" s="69"/>
      <c r="V17" s="61"/>
      <c r="W17" s="69"/>
    </row>
    <row r="18" spans="1:25" x14ac:dyDescent="0.25">
      <c r="B18" s="25"/>
      <c r="C18" s="46"/>
      <c r="D18" s="26"/>
      <c r="E18" s="23"/>
      <c r="F18" s="23"/>
      <c r="G18" s="23"/>
      <c r="H18" s="23"/>
      <c r="I18" s="18"/>
      <c r="J18" s="23"/>
      <c r="K18" s="21"/>
      <c r="L18" s="21"/>
      <c r="M18" s="21"/>
      <c r="N18" s="21"/>
      <c r="O18" s="21"/>
      <c r="P18" s="61"/>
      <c r="Q18" s="66"/>
      <c r="R18" s="63"/>
      <c r="S18" s="67"/>
      <c r="T18" s="68"/>
      <c r="U18" s="23"/>
      <c r="V18" s="61"/>
      <c r="W18" s="23"/>
    </row>
    <row r="19" spans="1:25" x14ac:dyDescent="0.25">
      <c r="B19" s="57"/>
      <c r="C19" s="58"/>
      <c r="D19" s="26"/>
      <c r="E19" s="16"/>
      <c r="F19" s="16"/>
      <c r="G19" s="16"/>
      <c r="H19" s="16"/>
      <c r="I19" s="18"/>
      <c r="J19" s="16"/>
      <c r="K19" s="29"/>
      <c r="L19" s="29"/>
      <c r="M19" s="29"/>
      <c r="N19" s="29"/>
      <c r="O19" s="21"/>
      <c r="P19" s="61"/>
      <c r="Q19" s="66"/>
      <c r="R19" s="63"/>
      <c r="S19" s="67"/>
      <c r="T19" s="68"/>
      <c r="U19" s="16"/>
      <c r="V19" s="61"/>
      <c r="W19" s="16"/>
    </row>
    <row r="20" spans="1:25" x14ac:dyDescent="0.25">
      <c r="B20" s="25"/>
      <c r="C20" s="46"/>
      <c r="D20" s="26"/>
      <c r="E20" s="16"/>
      <c r="F20" s="16"/>
      <c r="G20" s="16"/>
      <c r="H20" s="16"/>
      <c r="I20" s="28"/>
      <c r="J20" s="16"/>
      <c r="K20" s="29"/>
      <c r="L20" s="29"/>
      <c r="M20" s="29"/>
      <c r="N20" s="29"/>
      <c r="O20" s="29"/>
      <c r="P20" s="29"/>
      <c r="Q20" s="4"/>
      <c r="R20" s="24"/>
      <c r="S20" s="27"/>
      <c r="T20" s="28"/>
      <c r="U20" s="16"/>
      <c r="V20" s="29"/>
      <c r="W20" s="16"/>
    </row>
    <row r="21" spans="1:25" x14ac:dyDescent="0.25">
      <c r="B21" s="25"/>
      <c r="C21" s="46"/>
      <c r="D21" s="26"/>
      <c r="E21" s="16"/>
      <c r="F21" s="16"/>
      <c r="G21" s="16"/>
      <c r="H21" s="16"/>
      <c r="I21" s="28"/>
      <c r="J21" s="16"/>
      <c r="K21" s="29"/>
      <c r="L21" s="29"/>
      <c r="M21" s="29"/>
      <c r="N21" s="29"/>
      <c r="O21" s="29"/>
      <c r="P21" s="29"/>
      <c r="Q21" s="4"/>
      <c r="R21" s="24"/>
      <c r="S21" s="27"/>
      <c r="T21" s="28"/>
      <c r="U21" s="16"/>
      <c r="V21" s="29"/>
      <c r="W21" s="16"/>
    </row>
    <row r="22" spans="1:25" ht="15.75" thickBot="1" x14ac:dyDescent="0.3">
      <c r="B22" s="79"/>
      <c r="C22" s="80"/>
      <c r="D22" s="81"/>
      <c r="E22" s="26"/>
      <c r="F22" s="26"/>
      <c r="G22" s="26"/>
      <c r="H22" s="26"/>
      <c r="I22" s="82"/>
      <c r="J22" s="26"/>
      <c r="K22" s="83"/>
      <c r="L22" s="83"/>
      <c r="M22" s="83"/>
      <c r="N22" s="83"/>
      <c r="O22" s="83"/>
      <c r="P22" s="83"/>
      <c r="Q22" s="84"/>
      <c r="R22" s="85"/>
      <c r="S22" s="86"/>
      <c r="T22" s="82"/>
      <c r="U22" s="26"/>
      <c r="V22" s="83"/>
      <c r="W22" s="26"/>
      <c r="Y22" s="59"/>
    </row>
    <row r="23" spans="1:25" x14ac:dyDescent="0.25">
      <c r="A23" s="78"/>
      <c r="B23" s="87"/>
      <c r="C23" s="88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</row>
    <row r="24" spans="1:25" x14ac:dyDescent="0.25">
      <c r="A24" s="78"/>
      <c r="B24" s="16"/>
      <c r="C24" s="4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5" x14ac:dyDescent="0.25">
      <c r="A25" s="78"/>
      <c r="B25" s="16"/>
      <c r="C25" s="44"/>
      <c r="D25" s="16"/>
      <c r="E25" s="89">
        <f t="shared" ref="E25:K25" si="15">SUM(E8:E22)</f>
        <v>2122168</v>
      </c>
      <c r="F25" s="89">
        <f t="shared" si="15"/>
        <v>41098</v>
      </c>
      <c r="G25" s="89">
        <f t="shared" si="15"/>
        <v>1849775</v>
      </c>
      <c r="H25" s="89">
        <f t="shared" si="15"/>
        <v>332959</v>
      </c>
      <c r="I25" s="89">
        <f t="shared" si="15"/>
        <v>2182734</v>
      </c>
      <c r="J25" s="89">
        <f t="shared" si="15"/>
        <v>18497</v>
      </c>
      <c r="K25" s="89">
        <f t="shared" si="15"/>
        <v>92489</v>
      </c>
      <c r="L25" s="89">
        <f t="shared" ref="L25:M25" si="16">SUM(L8:L22)</f>
        <v>184978</v>
      </c>
      <c r="M25" s="89">
        <f t="shared" si="16"/>
        <v>184978</v>
      </c>
      <c r="N25" s="89">
        <f>SUM(N8:N22)</f>
        <v>332959</v>
      </c>
      <c r="O25" s="89">
        <f>SUM(O8:O22)</f>
        <v>14938</v>
      </c>
      <c r="P25" s="89">
        <f>SUM(P8:P22)</f>
        <v>1585190</v>
      </c>
      <c r="Q25" s="89"/>
      <c r="R25" s="89" t="s">
        <v>4</v>
      </c>
      <c r="S25" s="89"/>
      <c r="T25" s="89"/>
      <c r="U25" s="89">
        <f>SUM(U6:U22)</f>
        <v>1467241</v>
      </c>
      <c r="V25" s="89"/>
      <c r="W25" s="89">
        <f>SUM(W6:W22)</f>
        <v>117949</v>
      </c>
    </row>
    <row r="26" spans="1:25" x14ac:dyDescent="0.25">
      <c r="A26" s="78"/>
      <c r="B26" s="16"/>
      <c r="C26" s="4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5" ht="15.75" thickBot="1" x14ac:dyDescent="0.3">
      <c r="A27" s="78"/>
      <c r="B27" s="30"/>
      <c r="C27" s="90"/>
      <c r="D27" s="30"/>
      <c r="E27" s="91"/>
      <c r="F27" s="91"/>
      <c r="G27" s="91"/>
      <c r="H27" s="91"/>
      <c r="I27" s="30"/>
      <c r="J27" s="30"/>
      <c r="K27" s="30"/>
      <c r="L27" s="30"/>
      <c r="M27" s="30"/>
      <c r="N27" s="30"/>
      <c r="O27" s="30"/>
      <c r="P27" s="30"/>
      <c r="Q27" s="30"/>
      <c r="R27" s="91" t="s">
        <v>3</v>
      </c>
      <c r="S27" s="30"/>
      <c r="T27" s="30"/>
      <c r="U27" s="91">
        <f>P25-U25</f>
        <v>117949</v>
      </c>
      <c r="V27" s="30"/>
      <c r="W27" s="30"/>
    </row>
    <row r="28" spans="1:25" ht="15.75" thickBot="1" x14ac:dyDescent="0.3"/>
    <row r="29" spans="1:25" ht="15.75" thickBot="1" x14ac:dyDescent="0.3">
      <c r="N29" s="100" t="s">
        <v>14</v>
      </c>
      <c r="O29" s="101"/>
      <c r="P29" s="102"/>
    </row>
    <row r="30" spans="1:25" ht="15.75" thickBot="1" x14ac:dyDescent="0.3">
      <c r="N30" s="103">
        <v>45672</v>
      </c>
      <c r="O30" s="104"/>
      <c r="P30" s="105"/>
    </row>
    <row r="31" spans="1:25" x14ac:dyDescent="0.25">
      <c r="N31" s="97" t="s">
        <v>9</v>
      </c>
      <c r="O31" s="97"/>
      <c r="P31" s="77">
        <f>K25+L25+M25</f>
        <v>462445</v>
      </c>
    </row>
    <row r="32" spans="1:25" x14ac:dyDescent="0.25">
      <c r="N32" s="98" t="s">
        <v>10</v>
      </c>
      <c r="O32" s="98"/>
      <c r="P32" s="74">
        <f>U27</f>
        <v>117949</v>
      </c>
    </row>
    <row r="33" spans="14:16" x14ac:dyDescent="0.25">
      <c r="N33" s="106" t="s">
        <v>19</v>
      </c>
      <c r="O33" s="107"/>
      <c r="P33" s="76">
        <f>O25</f>
        <v>14938</v>
      </c>
    </row>
    <row r="34" spans="14:16" ht="15.75" thickBot="1" x14ac:dyDescent="0.3">
      <c r="N34" s="99" t="s">
        <v>11</v>
      </c>
      <c r="O34" s="99"/>
      <c r="P34" s="75">
        <f>N25-P9-P11</f>
        <v>101664</v>
      </c>
    </row>
  </sheetData>
  <mergeCells count="6">
    <mergeCell ref="N31:O31"/>
    <mergeCell ref="N32:O32"/>
    <mergeCell ref="N34:O34"/>
    <mergeCell ref="N29:P29"/>
    <mergeCell ref="N30:P30"/>
    <mergeCell ref="N33:O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2025-05-31T10:53:38Z</dcterms:modified>
</cp:coreProperties>
</file>