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9B1CE927-79A5-42B9-AC08-7AB6090C38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6" i="1"/>
  <c r="N26" i="1"/>
  <c r="G11" i="1"/>
  <c r="J11" i="1" s="1"/>
  <c r="H11" i="1" l="1"/>
  <c r="O11" i="1" s="1"/>
  <c r="K11" i="1"/>
  <c r="R26" i="1"/>
  <c r="G23" i="1"/>
  <c r="I11" i="1" l="1"/>
  <c r="P11" i="1"/>
  <c r="J23" i="1"/>
  <c r="K23" i="1"/>
  <c r="H23" i="1"/>
  <c r="O23" i="1" s="1"/>
  <c r="G22" i="1"/>
  <c r="J22" i="1" s="1"/>
  <c r="G20" i="1"/>
  <c r="H20" i="1" s="1"/>
  <c r="G9" i="1"/>
  <c r="J9" i="1" s="1"/>
  <c r="G8" i="1"/>
  <c r="H8" i="1" s="1"/>
  <c r="O8" i="1" s="1"/>
  <c r="G18" i="1"/>
  <c r="J18" i="1" s="1"/>
  <c r="I23" i="1" l="1"/>
  <c r="P23" i="1" s="1"/>
  <c r="E10" i="1"/>
  <c r="P10" i="1" s="1"/>
  <c r="K22" i="1"/>
  <c r="H22" i="1"/>
  <c r="O22" i="1" s="1"/>
  <c r="O20" i="1"/>
  <c r="I20" i="1"/>
  <c r="J20" i="1"/>
  <c r="K20" i="1"/>
  <c r="K9" i="1"/>
  <c r="H9" i="1"/>
  <c r="O9" i="1" s="1"/>
  <c r="E12" i="1" s="1"/>
  <c r="P12" i="1" s="1"/>
  <c r="I8" i="1"/>
  <c r="J8" i="1"/>
  <c r="K8" i="1"/>
  <c r="K18" i="1"/>
  <c r="H18" i="1"/>
  <c r="O18" i="1" s="1"/>
  <c r="E21" i="1" s="1"/>
  <c r="P21" i="1" s="1"/>
  <c r="E24" i="1" l="1"/>
  <c r="P24" i="1" s="1"/>
  <c r="I22" i="1"/>
  <c r="P22" i="1" s="1"/>
  <c r="P20" i="1"/>
  <c r="I9" i="1"/>
  <c r="P9" i="1" s="1"/>
  <c r="P8" i="1"/>
  <c r="T8" i="1" s="1"/>
  <c r="I18" i="1"/>
  <c r="P18" i="1" s="1"/>
  <c r="Q16" i="1"/>
  <c r="G17" i="1"/>
  <c r="K17" i="1" s="1"/>
  <c r="K26" i="1" s="1"/>
  <c r="K34" i="1" l="1"/>
  <c r="H17" i="1"/>
  <c r="O17" i="1" s="1"/>
  <c r="O26" i="1" s="1"/>
  <c r="J17" i="1"/>
  <c r="Q7" i="1"/>
  <c r="I17" i="1" l="1"/>
  <c r="P17" i="1" s="1"/>
  <c r="E19" i="1"/>
  <c r="P19" i="1" s="1"/>
  <c r="K37" i="1" s="1"/>
  <c r="T17" i="1" l="1"/>
  <c r="T26" i="1" s="1"/>
  <c r="P26" i="1"/>
  <c r="R28" i="1" s="1"/>
  <c r="K35" i="1" s="1"/>
</calcChain>
</file>

<file path=xl/sharedStrings.xml><?xml version="1.0" encoding="utf-8"?>
<sst xmlns="http://schemas.openxmlformats.org/spreadsheetml/2006/main" count="63" uniqueCount="52">
  <si>
    <t>Amount</t>
  </si>
  <si>
    <t>Hydro Testing</t>
  </si>
  <si>
    <t>Hold Amount for quantity more than DPR</t>
  </si>
  <si>
    <t>UTR</t>
  </si>
  <si>
    <t>Advance Village Wise</t>
  </si>
  <si>
    <t>AMAN Traders &amp; Contractors</t>
  </si>
  <si>
    <t>21-10-2024 NEFT/AXISP00556268916/RIUP24/2255/AMAN TRADERS &amp; CON/NTBL0MEE027 99000.00</t>
  </si>
  <si>
    <t>Total Hold ( SD+OC+HT )</t>
  </si>
  <si>
    <t>Advance / Surplus</t>
  </si>
  <si>
    <t>Debit</t>
  </si>
  <si>
    <t>GST Remaining</t>
  </si>
  <si>
    <t>Aman Traders &amp; Contractor</t>
  </si>
  <si>
    <t>30-10-2024 NEFT/AXISP00561389898/RIUP24/2277/AMAN TRADERS &amp; CON/NTBL0MEE027 348974.00</t>
  </si>
  <si>
    <t>04-12-2024 NEFT/AXISP00579764051/RIUP24/2596/AMAN TRADERS &amp; CON/NTBL0MEE027 275000.00</t>
  </si>
  <si>
    <t>GST</t>
  </si>
  <si>
    <t>24-12-2024 NEFT/AXISP00588266388/RIUP24/2731/AMAN TRADERS &amp; CON/NTBL0MEE027 ₹ 60,000.00</t>
  </si>
  <si>
    <t>07-01-2025 NEFT/AXISP00595145646/RIUP24/2785/AMAN TRADERS &amp; CON/NTBL0MEE027 161703.00</t>
  </si>
  <si>
    <t>20-01-2025 NEFT/AXISP00600730124/RIUP24/2898/AMAN TRADERS &amp; CON/NTBL0MEE027 300000.00</t>
  </si>
  <si>
    <t>29-01-2025 NEFT/AXISP00604547879/RIUP24/3029/AMAN TRADERS &amp; CON/NTBL0MEE027 48974.00</t>
  </si>
  <si>
    <t>29-01-2025 NEFT/AXISP00604547880/RIUP24/3030/AMAN TRADERS &amp; CON/NTBL0MEE027 118800.00</t>
  </si>
  <si>
    <t>14-02-2025 NEFT/AXISP00615923301/RIUP24/3046/AMAN TRADERS &amp; CON/NTBL0MEE027 250000.00</t>
  </si>
  <si>
    <t>21-02-2025 NEFT/AXISP00620410329/RIUP24/3233/AMAN TRADERS &amp; CON/NTBL0MEE027 98974.00</t>
  </si>
  <si>
    <t>24-02-2025 NEFT/AXISP00621171358/RIUP24/3018/AMAN TRADERS &amp; CON/NTBL0MEE027 94091.00</t>
  </si>
  <si>
    <t>24-02-2025 NEFT/AXISP00621171360/RIUP24/3189/AMAN TRADERS &amp; CON/NTBL0MEE027 49887.00</t>
  </si>
  <si>
    <t>24-02-2025 NEFT/AXISP00621171359/RIUP24/3208/AMAN TRADERS &amp; CON/NTBL0MEE027 66825.00</t>
  </si>
  <si>
    <t>25-02-2025 NEFT/AXISP00621808052/RIUP24/3242/AMAN TRADERS &amp; CON/NTBL0MEE027 247500.00</t>
  </si>
  <si>
    <t>13-03-2025 NEFT/AXISP00633039292/RIUP24/3427/AMAN TRADERS &amp; CON/NTBL0MEE027 297000.00</t>
  </si>
  <si>
    <t>7, 8 &amp; 9</t>
  </si>
  <si>
    <t>6 &amp; 11</t>
  </si>
  <si>
    <t>17-04-2025 NEFT/AXISP00652635646/RIUP25/0123/AMAN TRADERS &amp; CON/NTBL0MEE027 66825.00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</si>
  <si>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</si>
  <si>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</si>
  <si>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</si>
  <si>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</si>
  <si>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</si>
  <si>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</si>
  <si>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</si>
  <si>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</si>
  <si>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</si>
  <si>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</si>
  <si>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</si>
  <si>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</si>
  <si>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</si>
  <si>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</si>
  <si>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</si>
  <si>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</si>
  <si>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</si>
  <si>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</si>
  <si>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</si>
  <si>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</si>
  <si>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 xml:space="preserve">KANJERHERI VILLAGE BALANCE OHT 150KL 12MTR WORK AT   BLOCK SHAMLI </t>
  </si>
  <si>
    <t>Dhanena Village OHT 150KL - 12MTR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</si>
</sst>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43" fontId="5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43" fontId="5" fillId="2" borderId="2" xfId="1" applyFont="1" applyFill="1" applyBorder="1" applyAlignment="1">
      <alignment vertical="center"/>
    </xf>
    <xf numFmtId="9" fontId="5" fillId="2" borderId="2" xfId="1" applyNumberFormat="1" applyFont="1" applyFill="1" applyBorder="1" applyAlignment="1">
      <alignment vertical="center"/>
    </xf>
    <xf numFmtId="9" fontId="5" fillId="2" borderId="2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43" fontId="5" fillId="3" borderId="3" xfId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43" fontId="0" fillId="0" borderId="4" xfId="1" applyFont="1" applyBorder="1"/>
    <xf numFmtId="43" fontId="5" fillId="3" borderId="3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0" borderId="1" xfId="1" applyFont="1" applyBorder="1"/>
    <xf numFmtId="43" fontId="0" fillId="0" borderId="2" xfId="1" applyFont="1" applyBorder="1"/>
    <xf numFmtId="0" fontId="4" fillId="4" borderId="3" xfId="1" applyNumberFormat="1" applyFont="1" applyFill="1" applyBorder="1" applyAlignment="1">
      <alignment horizontal="center" vertical="center" wrapText="1"/>
    </xf>
    <xf numFmtId="43" fontId="2" fillId="0" borderId="2" xfId="1" applyFont="1" applyBorder="1"/>
    <xf numFmtId="43" fontId="2" fillId="0" borderId="1" xfId="1" applyFont="1" applyBorder="1"/>
    <xf numFmtId="14" fontId="0" fillId="0" borderId="5" xfId="0" applyNumberFormat="1" applyBorder="1"/>
    <xf numFmtId="14" fontId="0" fillId="0" borderId="0" xfId="0" applyNumberFormat="1"/>
    <xf numFmtId="0" fontId="0" fillId="0" borderId="3" xfId="0" applyBorder="1"/>
    <xf numFmtId="43" fontId="0" fillId="0" borderId="3" xfId="1" applyFont="1" applyBorder="1"/>
    <xf numFmtId="14" fontId="0" fillId="0" borderId="3" xfId="0" applyNumberFormat="1" applyBorder="1"/>
    <xf numFmtId="43" fontId="0" fillId="0" borderId="9" xfId="1" applyFont="1" applyBorder="1"/>
    <xf numFmtId="0" fontId="2" fillId="0" borderId="4" xfId="0" applyFont="1" applyBorder="1"/>
    <xf numFmtId="43" fontId="9" fillId="5" borderId="4" xfId="1" applyFont="1" applyFill="1" applyBorder="1"/>
    <xf numFmtId="43" fontId="9" fillId="5" borderId="3" xfId="1" applyFont="1" applyFill="1" applyBorder="1"/>
    <xf numFmtId="43" fontId="9" fillId="5" borderId="5" xfId="1" applyFont="1" applyFill="1" applyBorder="1"/>
    <xf numFmtId="43" fontId="0" fillId="6" borderId="3" xfId="1" applyFont="1" applyFill="1" applyBorder="1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8" fillId="2" borderId="6" xfId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 vertical="center"/>
    </xf>
    <xf numFmtId="43" fontId="8" fillId="2" borderId="8" xfId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43" fontId="7" fillId="2" borderId="6" xfId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zoomScaleSheetLayoutView="100" workbookViewId="0">
      <selection activeCell="I10" sqref="I10"/>
    </sheetView>
  </sheetViews>
  <sheetFormatPr defaultColWidth="18.28515625" defaultRowHeight="15" x14ac:dyDescent="0.25"/>
  <cols>
    <col min="1" max="1" width="10" customWidth="1"/>
    <col min="2" max="2" width="35" customWidth="1"/>
    <col min="3" max="3" width="11.7109375" bestFit="1" customWidth="1"/>
    <col min="4" max="4" width="10.5703125" bestFit="1" customWidth="1"/>
    <col min="5" max="5" width="12.28515625" bestFit="1" customWidth="1"/>
    <col min="6" max="7" width="12.5703125" bestFit="1" customWidth="1"/>
    <col min="8" max="8" width="11" bestFit="1" customWidth="1"/>
    <col min="9" max="9" width="12.5703125" bestFit="1" customWidth="1"/>
    <col min="10" max="10" width="11.140625" customWidth="1"/>
    <col min="11" max="11" width="15.5703125" customWidth="1"/>
    <col min="12" max="12" width="15" customWidth="1"/>
    <col min="13" max="13" width="12.7109375" hidden="1" customWidth="1"/>
    <col min="14" max="14" width="17" hidden="1" customWidth="1"/>
    <col min="15" max="15" width="12.85546875" bestFit="1" customWidth="1"/>
    <col min="16" max="16" width="13.85546875" bestFit="1" customWidth="1"/>
    <col min="17" max="17" width="12.85546875" bestFit="1" customWidth="1"/>
    <col min="18" max="18" width="16.140625" bestFit="1" customWidth="1"/>
    <col min="19" max="19" width="95.7109375" bestFit="1" customWidth="1"/>
    <col min="20" max="20" width="14.28515625" customWidth="1"/>
  </cols>
  <sheetData>
    <row r="1" spans="1:20" x14ac:dyDescent="0.25">
      <c r="A1" s="48" t="s">
        <v>30</v>
      </c>
      <c r="B1" s="1" t="s">
        <v>5</v>
      </c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1" x14ac:dyDescent="0.25">
      <c r="A2" s="48" t="s">
        <v>31</v>
      </c>
      <c r="B2" t="s">
        <v>34</v>
      </c>
      <c r="C2" s="4"/>
      <c r="D2" s="4"/>
      <c r="E2" s="2"/>
      <c r="F2" s="2"/>
      <c r="G2" s="2"/>
      <c r="H2" s="5"/>
      <c r="I2" s="6"/>
      <c r="J2" s="7"/>
      <c r="K2" s="7"/>
      <c r="L2" s="7"/>
      <c r="M2" s="7"/>
      <c r="N2" s="7"/>
      <c r="O2" s="7"/>
      <c r="P2" s="7"/>
      <c r="Q2" s="8">
        <v>45584</v>
      </c>
      <c r="R2" s="2"/>
      <c r="S2" s="2"/>
      <c r="T2" s="2"/>
    </row>
    <row r="3" spans="1:20" ht="21" x14ac:dyDescent="0.25">
      <c r="A3" s="48" t="s">
        <v>32</v>
      </c>
      <c r="B3" t="s">
        <v>35</v>
      </c>
      <c r="C3" s="4"/>
      <c r="D3" s="4"/>
      <c r="E3" s="2"/>
      <c r="F3" s="2"/>
      <c r="G3" s="2"/>
      <c r="H3" s="5"/>
      <c r="I3" s="6"/>
      <c r="J3" s="7"/>
      <c r="K3" s="7"/>
      <c r="L3" s="7"/>
      <c r="M3" s="7"/>
      <c r="N3" s="7"/>
      <c r="O3" s="7"/>
      <c r="P3" s="7"/>
      <c r="Q3" s="8"/>
      <c r="R3" s="2"/>
      <c r="S3" s="2"/>
      <c r="T3" s="2"/>
    </row>
    <row r="4" spans="1:20" ht="15.75" thickBot="1" x14ac:dyDescent="0.3">
      <c r="A4" s="48" t="s">
        <v>33</v>
      </c>
      <c r="B4" t="s">
        <v>35</v>
      </c>
      <c r="C4" s="7"/>
      <c r="D4" s="7"/>
      <c r="E4" s="7"/>
      <c r="F4" s="7"/>
      <c r="G4" s="7"/>
      <c r="H4" s="9"/>
      <c r="I4" s="9"/>
      <c r="J4" s="7"/>
      <c r="K4" s="7"/>
      <c r="L4" s="7"/>
      <c r="M4" s="7"/>
      <c r="N4" s="7"/>
      <c r="O4" s="2"/>
      <c r="P4" s="2"/>
      <c r="Q4" s="2"/>
      <c r="R4" s="10"/>
      <c r="S4" s="10"/>
      <c r="T4" s="10"/>
    </row>
    <row r="5" spans="1:20" ht="40.5" x14ac:dyDescent="0.25">
      <c r="A5" s="49" t="s">
        <v>36</v>
      </c>
      <c r="B5" s="50" t="s">
        <v>37</v>
      </c>
      <c r="C5" s="51" t="s">
        <v>38</v>
      </c>
      <c r="D5" s="52" t="s">
        <v>39</v>
      </c>
      <c r="E5" s="50" t="s">
        <v>40</v>
      </c>
      <c r="F5" s="50" t="s">
        <v>41</v>
      </c>
      <c r="G5" s="52" t="s">
        <v>42</v>
      </c>
      <c r="H5" s="53" t="s">
        <v>43</v>
      </c>
      <c r="I5" s="54" t="s">
        <v>0</v>
      </c>
      <c r="J5" s="50" t="s">
        <v>44</v>
      </c>
      <c r="K5" s="50" t="s">
        <v>45</v>
      </c>
      <c r="L5" s="50" t="s">
        <v>46</v>
      </c>
      <c r="M5" s="11" t="s">
        <v>1</v>
      </c>
      <c r="N5" s="11" t="s">
        <v>2</v>
      </c>
      <c r="O5" s="50" t="s">
        <v>47</v>
      </c>
      <c r="P5" s="50" t="s">
        <v>48</v>
      </c>
      <c r="Q5" s="11"/>
      <c r="R5" s="50" t="s">
        <v>49</v>
      </c>
      <c r="S5" s="50" t="s">
        <v>3</v>
      </c>
      <c r="T5" s="11" t="s">
        <v>4</v>
      </c>
    </row>
    <row r="6" spans="1:20" ht="15.75" thickBot="1" x14ac:dyDescent="0.3">
      <c r="A6" s="12"/>
      <c r="B6" s="13"/>
      <c r="C6" s="13"/>
      <c r="D6" s="13"/>
      <c r="E6" s="14"/>
      <c r="F6" s="14"/>
      <c r="G6" s="15"/>
      <c r="H6" s="14">
        <v>0.18</v>
      </c>
      <c r="I6" s="14"/>
      <c r="J6" s="14">
        <v>0.01</v>
      </c>
      <c r="K6" s="14">
        <v>0.05</v>
      </c>
      <c r="L6" s="15">
        <v>0.1</v>
      </c>
      <c r="M6" s="14">
        <v>0.1</v>
      </c>
      <c r="N6" s="14"/>
      <c r="O6" s="14">
        <v>0.18</v>
      </c>
      <c r="P6" s="13"/>
      <c r="Q6" s="16"/>
      <c r="R6" s="13"/>
      <c r="S6" s="13"/>
      <c r="T6" s="13"/>
    </row>
    <row r="7" spans="1:20" x14ac:dyDescent="0.25">
      <c r="A7" s="17"/>
      <c r="B7" s="18"/>
      <c r="C7" s="18"/>
      <c r="D7" s="18"/>
      <c r="E7" s="19"/>
      <c r="F7" s="19"/>
      <c r="G7" s="20"/>
      <c r="H7" s="19"/>
      <c r="I7" s="19"/>
      <c r="J7" s="19"/>
      <c r="K7" s="18"/>
      <c r="L7" s="20"/>
      <c r="M7" s="19"/>
      <c r="N7" s="19"/>
      <c r="O7" s="19"/>
      <c r="P7" s="18"/>
      <c r="Q7" s="21">
        <f>A8</f>
        <v>66269</v>
      </c>
      <c r="R7" s="18"/>
      <c r="S7" s="18"/>
      <c r="T7" s="18"/>
    </row>
    <row r="8" spans="1:20" ht="45" x14ac:dyDescent="0.25">
      <c r="A8" s="22">
        <v>66269</v>
      </c>
      <c r="B8" s="23" t="s">
        <v>50</v>
      </c>
      <c r="C8" s="25">
        <v>45639</v>
      </c>
      <c r="D8" s="24">
        <v>5</v>
      </c>
      <c r="E8" s="29">
        <v>371250</v>
      </c>
      <c r="F8" s="29">
        <v>93907</v>
      </c>
      <c r="G8" s="29">
        <f>E8-F8</f>
        <v>277343</v>
      </c>
      <c r="H8" s="29">
        <f>G8*18%</f>
        <v>49921.74</v>
      </c>
      <c r="I8" s="29">
        <f>G8+H8</f>
        <v>327264.74</v>
      </c>
      <c r="J8" s="29">
        <f>G8*1%</f>
        <v>2773.43</v>
      </c>
      <c r="K8" s="29">
        <f>G8*5%</f>
        <v>13867.150000000001</v>
      </c>
      <c r="L8" s="29"/>
      <c r="M8" s="29"/>
      <c r="N8" s="29"/>
      <c r="O8" s="44">
        <f>H8</f>
        <v>49921.74</v>
      </c>
      <c r="P8" s="29">
        <f>I8-SUM(J8:O8)</f>
        <v>260702.41999999998</v>
      </c>
      <c r="Q8" s="29"/>
      <c r="R8" s="29">
        <v>99000</v>
      </c>
      <c r="S8" s="29" t="s">
        <v>6</v>
      </c>
      <c r="T8" s="29">
        <f>SUM(P8:P14)-SUM(R8:R14)</f>
        <v>156579.75999999978</v>
      </c>
    </row>
    <row r="9" spans="1:20" ht="45" x14ac:dyDescent="0.25">
      <c r="A9" s="22">
        <v>66269</v>
      </c>
      <c r="B9" s="23" t="s">
        <v>50</v>
      </c>
      <c r="C9" s="25">
        <v>45661</v>
      </c>
      <c r="D9" s="24">
        <v>6</v>
      </c>
      <c r="E9" s="29">
        <v>371250</v>
      </c>
      <c r="F9" s="29">
        <v>0</v>
      </c>
      <c r="G9" s="29">
        <f>E9-F9</f>
        <v>371250</v>
      </c>
      <c r="H9" s="29">
        <f>G9*18%</f>
        <v>66825</v>
      </c>
      <c r="I9" s="29">
        <f>G9+H9</f>
        <v>438075</v>
      </c>
      <c r="J9" s="29">
        <f>G9*1%</f>
        <v>3712.5</v>
      </c>
      <c r="K9" s="29">
        <f>G9*5%</f>
        <v>18562.5</v>
      </c>
      <c r="L9" s="29"/>
      <c r="M9" s="29"/>
      <c r="N9" s="29"/>
      <c r="O9" s="29">
        <f>H9</f>
        <v>66825</v>
      </c>
      <c r="P9" s="29">
        <f>I9-SUM(J9:O9)</f>
        <v>348975</v>
      </c>
      <c r="Q9" s="29"/>
      <c r="R9" s="29">
        <v>161703</v>
      </c>
      <c r="S9" s="29" t="s">
        <v>16</v>
      </c>
      <c r="T9" s="29"/>
    </row>
    <row r="10" spans="1:20" x14ac:dyDescent="0.25">
      <c r="A10" s="22">
        <v>66269</v>
      </c>
      <c r="B10" s="39" t="s">
        <v>14</v>
      </c>
      <c r="C10" s="39"/>
      <c r="D10" s="39">
        <v>5</v>
      </c>
      <c r="E10" s="40">
        <f>O8</f>
        <v>49921.74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5">
        <f>E10</f>
        <v>49921.74</v>
      </c>
      <c r="Q10" s="40"/>
      <c r="R10" s="40">
        <v>300000</v>
      </c>
      <c r="S10" s="40" t="s">
        <v>17</v>
      </c>
      <c r="T10" s="40"/>
    </row>
    <row r="11" spans="1:20" ht="45" x14ac:dyDescent="0.25">
      <c r="A11" s="22">
        <v>66269</v>
      </c>
      <c r="B11" s="23" t="s">
        <v>50</v>
      </c>
      <c r="C11" s="41">
        <v>45726</v>
      </c>
      <c r="D11" s="39">
        <v>11</v>
      </c>
      <c r="E11" s="40">
        <v>618750</v>
      </c>
      <c r="F11" s="47">
        <v>152270</v>
      </c>
      <c r="G11" s="40">
        <f>E11-F11</f>
        <v>466480</v>
      </c>
      <c r="H11" s="40">
        <f>G11*18%</f>
        <v>83966.399999999994</v>
      </c>
      <c r="I11" s="40">
        <f>G11+H11</f>
        <v>550446.4</v>
      </c>
      <c r="J11" s="40">
        <f>G11*1%</f>
        <v>4664.8</v>
      </c>
      <c r="K11" s="40">
        <f>G11*5%</f>
        <v>23324</v>
      </c>
      <c r="L11" s="40"/>
      <c r="M11" s="40"/>
      <c r="N11" s="40"/>
      <c r="O11" s="40">
        <f>H11</f>
        <v>83966.399999999994</v>
      </c>
      <c r="P11" s="40">
        <f>I11-SUM(J11:O11)</f>
        <v>438491.2</v>
      </c>
      <c r="Q11" s="40"/>
      <c r="R11" s="40">
        <v>48974</v>
      </c>
      <c r="S11" s="40" t="s">
        <v>18</v>
      </c>
      <c r="T11" s="40"/>
    </row>
    <row r="12" spans="1:20" x14ac:dyDescent="0.25">
      <c r="A12" s="22">
        <v>66269</v>
      </c>
      <c r="B12" s="39" t="s">
        <v>14</v>
      </c>
      <c r="C12" s="41"/>
      <c r="D12" s="39" t="s">
        <v>28</v>
      </c>
      <c r="E12" s="40">
        <f>O9+O11</f>
        <v>150791.4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>
        <f>E12</f>
        <v>150791.4</v>
      </c>
      <c r="Q12" s="40"/>
      <c r="R12" s="40">
        <v>118800</v>
      </c>
      <c r="S12" s="40" t="s">
        <v>19</v>
      </c>
      <c r="T12" s="40"/>
    </row>
    <row r="13" spans="1:20" x14ac:dyDescent="0.25">
      <c r="A13" s="22">
        <v>66269</v>
      </c>
      <c r="B13" s="39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>
        <v>297000</v>
      </c>
      <c r="S13" s="40" t="s">
        <v>26</v>
      </c>
      <c r="T13" s="40"/>
    </row>
    <row r="14" spans="1:20" x14ac:dyDescent="0.25">
      <c r="A14" s="22">
        <v>66269</v>
      </c>
      <c r="B14" s="39"/>
      <c r="C14" s="39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>
        <v>66825</v>
      </c>
      <c r="S14" s="40" t="s">
        <v>29</v>
      </c>
      <c r="T14" s="40"/>
    </row>
    <row r="15" spans="1:20" x14ac:dyDescent="0.25">
      <c r="A15" s="22">
        <v>66269</v>
      </c>
      <c r="B15" s="39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x14ac:dyDescent="0.25">
      <c r="A16" s="17"/>
      <c r="B16" s="18"/>
      <c r="C16" s="18"/>
      <c r="D16" s="18"/>
      <c r="E16" s="18"/>
      <c r="F16" s="18"/>
      <c r="G16" s="30"/>
      <c r="H16" s="18"/>
      <c r="I16" s="18"/>
      <c r="J16" s="18"/>
      <c r="K16" s="18"/>
      <c r="L16" s="30"/>
      <c r="M16" s="18"/>
      <c r="N16" s="18"/>
      <c r="O16" s="18"/>
      <c r="P16" s="18"/>
      <c r="Q16" s="34">
        <f>A17</f>
        <v>66144</v>
      </c>
      <c r="R16" s="18"/>
      <c r="S16" s="18"/>
      <c r="T16" s="18"/>
    </row>
    <row r="17" spans="1:20" x14ac:dyDescent="0.25">
      <c r="A17" s="43">
        <v>66144</v>
      </c>
      <c r="B17" s="24" t="s">
        <v>51</v>
      </c>
      <c r="C17" s="25">
        <v>45583</v>
      </c>
      <c r="D17" s="24">
        <v>3</v>
      </c>
      <c r="E17" s="29">
        <v>371250</v>
      </c>
      <c r="F17" s="29"/>
      <c r="G17" s="29">
        <f>E17-F17</f>
        <v>371250</v>
      </c>
      <c r="H17" s="29">
        <f>G17*18%</f>
        <v>66825</v>
      </c>
      <c r="I17" s="29">
        <f>G17+H17</f>
        <v>438075</v>
      </c>
      <c r="J17" s="29">
        <f>G17*1%</f>
        <v>3712.5</v>
      </c>
      <c r="K17" s="29">
        <f>G17*5%</f>
        <v>18562.5</v>
      </c>
      <c r="L17" s="29"/>
      <c r="M17" s="29"/>
      <c r="N17" s="29"/>
      <c r="O17" s="44">
        <f>H17</f>
        <v>66825</v>
      </c>
      <c r="P17" s="29">
        <f>I17-SUM(J17:O17)</f>
        <v>348975</v>
      </c>
      <c r="Q17" s="29"/>
      <c r="R17" s="29">
        <v>348974</v>
      </c>
      <c r="S17" s="29" t="s">
        <v>12</v>
      </c>
      <c r="T17" s="29">
        <f>SUM(P17:P25)-SUM(R17:R25)</f>
        <v>-72301.720000000205</v>
      </c>
    </row>
    <row r="18" spans="1:20" x14ac:dyDescent="0.25">
      <c r="A18" s="43">
        <v>66144</v>
      </c>
      <c r="B18" s="24" t="s">
        <v>51</v>
      </c>
      <c r="C18" s="25">
        <v>45617</v>
      </c>
      <c r="D18" s="24">
        <v>4</v>
      </c>
      <c r="E18" s="29">
        <v>371250</v>
      </c>
      <c r="F18" s="29"/>
      <c r="G18" s="29">
        <f>E18-F18</f>
        <v>371250</v>
      </c>
      <c r="H18" s="29">
        <f>G18*18%</f>
        <v>66825</v>
      </c>
      <c r="I18" s="29">
        <f>G18+H18</f>
        <v>438075</v>
      </c>
      <c r="J18" s="29">
        <f>G18*1%</f>
        <v>3712.5</v>
      </c>
      <c r="K18" s="29">
        <f>G18*5%</f>
        <v>18562.5</v>
      </c>
      <c r="L18" s="29"/>
      <c r="M18" s="29"/>
      <c r="N18" s="29"/>
      <c r="O18" s="44">
        <f>H18</f>
        <v>66825</v>
      </c>
      <c r="P18" s="29">
        <f>I18-SUM(J18:O18)</f>
        <v>348975</v>
      </c>
      <c r="Q18" s="31"/>
      <c r="R18" s="31">
        <v>275000</v>
      </c>
      <c r="S18" s="31" t="s">
        <v>13</v>
      </c>
      <c r="T18" s="31"/>
    </row>
    <row r="19" spans="1:20" x14ac:dyDescent="0.25">
      <c r="A19" s="43">
        <v>66144</v>
      </c>
      <c r="B19" s="27" t="s">
        <v>14</v>
      </c>
      <c r="C19" s="37"/>
      <c r="D19" s="27">
        <v>3</v>
      </c>
      <c r="E19" s="31">
        <f>O17</f>
        <v>66825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46">
        <f>E19</f>
        <v>66825</v>
      </c>
      <c r="Q19" s="29"/>
      <c r="R19" s="31">
        <v>60000</v>
      </c>
      <c r="S19" s="31" t="s">
        <v>15</v>
      </c>
      <c r="T19" s="31"/>
    </row>
    <row r="20" spans="1:20" x14ac:dyDescent="0.25">
      <c r="A20" s="43">
        <v>66144</v>
      </c>
      <c r="B20" s="24" t="s">
        <v>51</v>
      </c>
      <c r="C20" s="25">
        <v>45671</v>
      </c>
      <c r="D20" s="24">
        <v>7</v>
      </c>
      <c r="E20" s="29">
        <v>247500</v>
      </c>
      <c r="F20" s="29">
        <v>147403</v>
      </c>
      <c r="G20" s="29">
        <f>E20-F20</f>
        <v>100097</v>
      </c>
      <c r="H20" s="29">
        <f>G20*18%</f>
        <v>18017.46</v>
      </c>
      <c r="I20" s="29">
        <f>G20+H20</f>
        <v>118114.45999999999</v>
      </c>
      <c r="J20" s="29">
        <f>G20*1%</f>
        <v>1000.97</v>
      </c>
      <c r="K20" s="29">
        <f>G20*5%</f>
        <v>5004.8500000000004</v>
      </c>
      <c r="L20" s="29"/>
      <c r="M20" s="29"/>
      <c r="N20" s="29"/>
      <c r="O20" s="29">
        <f>H20</f>
        <v>18017.46</v>
      </c>
      <c r="P20" s="29">
        <f>I20-SUM(J20:O20)</f>
        <v>94091.18</v>
      </c>
      <c r="Q20" s="31"/>
      <c r="R20" s="29">
        <v>250000</v>
      </c>
      <c r="S20" s="29" t="s">
        <v>20</v>
      </c>
      <c r="T20" s="29"/>
    </row>
    <row r="21" spans="1:20" x14ac:dyDescent="0.25">
      <c r="A21" s="43">
        <v>66144</v>
      </c>
      <c r="B21" s="27" t="s">
        <v>14</v>
      </c>
      <c r="C21" s="41"/>
      <c r="D21" s="39">
        <v>4</v>
      </c>
      <c r="E21" s="40">
        <f>O18</f>
        <v>66825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5">
        <f>E21</f>
        <v>66825</v>
      </c>
      <c r="Q21" s="42"/>
      <c r="R21" s="29">
        <v>98974</v>
      </c>
      <c r="S21" s="29" t="s">
        <v>21</v>
      </c>
      <c r="T21" s="29"/>
    </row>
    <row r="22" spans="1:20" x14ac:dyDescent="0.25">
      <c r="A22" s="43">
        <v>66144</v>
      </c>
      <c r="B22" s="24" t="s">
        <v>51</v>
      </c>
      <c r="C22" s="25">
        <v>45680</v>
      </c>
      <c r="D22" s="24">
        <v>8</v>
      </c>
      <c r="E22" s="29">
        <v>371250</v>
      </c>
      <c r="F22" s="29">
        <v>0</v>
      </c>
      <c r="G22" s="29">
        <f>E22-F22</f>
        <v>371250</v>
      </c>
      <c r="H22" s="29">
        <f>G22*18%</f>
        <v>66825</v>
      </c>
      <c r="I22" s="29">
        <f>G22+H22</f>
        <v>438075</v>
      </c>
      <c r="J22" s="29">
        <f>G22*1%</f>
        <v>3712.5</v>
      </c>
      <c r="K22" s="29">
        <f>G22*5%</f>
        <v>18562.5</v>
      </c>
      <c r="L22" s="29"/>
      <c r="M22" s="29"/>
      <c r="N22" s="29"/>
      <c r="O22" s="29">
        <f>H22</f>
        <v>66825</v>
      </c>
      <c r="P22" s="29">
        <f>I22-SUM(J22:O22)</f>
        <v>348975</v>
      </c>
      <c r="Q22" s="42"/>
      <c r="R22" s="29">
        <v>94091</v>
      </c>
      <c r="S22" s="29" t="s">
        <v>22</v>
      </c>
      <c r="T22" s="29"/>
    </row>
    <row r="23" spans="1:20" x14ac:dyDescent="0.25">
      <c r="A23" s="43">
        <v>66144</v>
      </c>
      <c r="B23" s="24" t="s">
        <v>51</v>
      </c>
      <c r="C23" s="25">
        <v>45694</v>
      </c>
      <c r="D23" s="24">
        <v>9</v>
      </c>
      <c r="E23" s="29">
        <v>123750</v>
      </c>
      <c r="F23" s="29">
        <v>70678</v>
      </c>
      <c r="G23" s="29">
        <f>E23-F23</f>
        <v>53072</v>
      </c>
      <c r="H23" s="29">
        <f>G23*18%</f>
        <v>9552.9599999999991</v>
      </c>
      <c r="I23" s="29">
        <f>G23+H23</f>
        <v>62624.959999999999</v>
      </c>
      <c r="J23" s="29">
        <f>G23*1%</f>
        <v>530.72</v>
      </c>
      <c r="K23" s="29">
        <f>G23*5%</f>
        <v>2653.6000000000004</v>
      </c>
      <c r="L23" s="29"/>
      <c r="M23" s="29"/>
      <c r="N23" s="29"/>
      <c r="O23" s="29">
        <f>H23</f>
        <v>9552.9599999999991</v>
      </c>
      <c r="P23" s="29">
        <f>I23-SUM(J23:O23)</f>
        <v>49887.68</v>
      </c>
      <c r="Q23" s="42"/>
      <c r="R23" s="29">
        <v>49887</v>
      </c>
      <c r="S23" s="29" t="s">
        <v>23</v>
      </c>
      <c r="T23" s="29"/>
    </row>
    <row r="24" spans="1:20" x14ac:dyDescent="0.25">
      <c r="A24" s="43">
        <v>66144</v>
      </c>
      <c r="B24" s="39" t="s">
        <v>14</v>
      </c>
      <c r="C24" s="41"/>
      <c r="D24" s="39" t="s">
        <v>27</v>
      </c>
      <c r="E24" s="40">
        <f>O20+O22+O23</f>
        <v>94395.419999999984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>
        <f>E24</f>
        <v>94395.419999999984</v>
      </c>
      <c r="Q24" s="42"/>
      <c r="R24" s="29">
        <v>66825</v>
      </c>
      <c r="S24" s="29" t="s">
        <v>24</v>
      </c>
      <c r="T24" s="29"/>
    </row>
    <row r="25" spans="1:20" ht="15.75" thickBot="1" x14ac:dyDescent="0.3">
      <c r="A25" s="43">
        <v>66144</v>
      </c>
      <c r="B25" s="39"/>
      <c r="C25" s="41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>
        <v>247500</v>
      </c>
      <c r="S25" s="29" t="s">
        <v>25</v>
      </c>
      <c r="T25" s="42"/>
    </row>
    <row r="26" spans="1:20" x14ac:dyDescent="0.25">
      <c r="A26" s="28"/>
      <c r="B26" s="28"/>
      <c r="C26" s="28"/>
      <c r="D26" s="28"/>
      <c r="E26" s="32"/>
      <c r="F26" s="32"/>
      <c r="G26" s="32"/>
      <c r="H26" s="32"/>
      <c r="I26" s="32"/>
      <c r="J26" s="32"/>
      <c r="K26" s="36">
        <f t="shared" ref="K26:O26" si="0">SUM(K8:K25)</f>
        <v>119099.6</v>
      </c>
      <c r="L26" s="36">
        <f t="shared" si="0"/>
        <v>0</v>
      </c>
      <c r="M26" s="36">
        <f t="shared" si="0"/>
        <v>0</v>
      </c>
      <c r="N26" s="36">
        <f t="shared" si="0"/>
        <v>0</v>
      </c>
      <c r="O26" s="36">
        <f t="shared" si="0"/>
        <v>428758.56000000006</v>
      </c>
      <c r="P26" s="36">
        <f>SUM(P8:P25)</f>
        <v>2667831.04</v>
      </c>
      <c r="Q26" s="32"/>
      <c r="R26" s="36">
        <f>SUM(R8:R25)</f>
        <v>2583553</v>
      </c>
      <c r="S26" s="32"/>
      <c r="T26" s="36">
        <f>SUM(T8:T25)</f>
        <v>84278.039999999572</v>
      </c>
    </row>
    <row r="27" spans="1:20" x14ac:dyDescent="0.25">
      <c r="A27" s="24"/>
      <c r="B27" s="24"/>
      <c r="C27" s="24"/>
      <c r="D27" s="24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ht="15.75" thickBo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5">
        <f>P26-R26</f>
        <v>84278.040000000037</v>
      </c>
      <c r="S28" s="26"/>
      <c r="T28" s="33"/>
    </row>
    <row r="31" spans="1:20" ht="15.75" thickBot="1" x14ac:dyDescent="0.3"/>
    <row r="32" spans="1:20" ht="19.5" thickBot="1" x14ac:dyDescent="0.3">
      <c r="I32" s="61" t="s">
        <v>11</v>
      </c>
      <c r="J32" s="61"/>
      <c r="K32" s="61"/>
      <c r="L32" s="61"/>
    </row>
    <row r="33" spans="9:13" ht="16.5" thickBot="1" x14ac:dyDescent="0.3">
      <c r="I33" s="62">
        <v>45765</v>
      </c>
      <c r="J33" s="55"/>
      <c r="K33" s="55"/>
      <c r="L33" s="55"/>
    </row>
    <row r="34" spans="9:13" ht="16.5" thickBot="1" x14ac:dyDescent="0.3">
      <c r="I34" s="55" t="s">
        <v>7</v>
      </c>
      <c r="J34" s="55"/>
      <c r="K34" s="56">
        <f>K26+M26+L26</f>
        <v>119099.6</v>
      </c>
      <c r="L34" s="56"/>
    </row>
    <row r="35" spans="9:13" ht="16.5" thickBot="1" x14ac:dyDescent="0.3">
      <c r="I35" s="55" t="s">
        <v>8</v>
      </c>
      <c r="J35" s="55"/>
      <c r="K35" s="56">
        <f>R28</f>
        <v>84278.040000000037</v>
      </c>
      <c r="L35" s="56"/>
    </row>
    <row r="36" spans="9:13" ht="16.5" thickBot="1" x14ac:dyDescent="0.3">
      <c r="I36" s="55" t="s">
        <v>9</v>
      </c>
      <c r="J36" s="55"/>
      <c r="K36" s="56">
        <v>93907.12</v>
      </c>
      <c r="L36" s="56"/>
    </row>
    <row r="37" spans="9:13" ht="16.5" thickBot="1" x14ac:dyDescent="0.3">
      <c r="I37" s="57" t="s">
        <v>10</v>
      </c>
      <c r="J37" s="58"/>
      <c r="K37" s="59">
        <f>O26-P19-P21-P10-P24-P12</f>
        <v>0</v>
      </c>
      <c r="L37" s="60"/>
      <c r="M37" s="38">
        <v>45583</v>
      </c>
    </row>
  </sheetData>
  <mergeCells count="10">
    <mergeCell ref="I36:J36"/>
    <mergeCell ref="K36:L36"/>
    <mergeCell ref="I37:J37"/>
    <mergeCell ref="K37:L37"/>
    <mergeCell ref="I32:L32"/>
    <mergeCell ref="I33:L33"/>
    <mergeCell ref="I34:J34"/>
    <mergeCell ref="K34:L34"/>
    <mergeCell ref="I35:J35"/>
    <mergeCell ref="K35:L35"/>
  </mergeCells>
  <pageMargins left="0.7" right="0.7" top="0.75" bottom="0.75" header="0.3" footer="0.3"/>
  <pageSetup paperSize="9" scale="24" orientation="portrait" r:id="rId1"/>
  <ignoredErrors>
    <ignoredError sqref="K8:P9 K26:P28 K10:O11 R26 T16:T25 K16:O25 T27:T28 K13:O13 T9:T13" emptyCellReference="1"/>
    <ignoredError sqref="P10:P11 P25 P16:P23 P13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2025-06-03T06:24:18Z</dcterms:modified>
</cp:coreProperties>
</file>