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"/>
    </mc:Choice>
  </mc:AlternateContent>
  <bookViews>
    <workbookView xWindow="0" yWindow="0" windowWidth="28800" windowHeight="1221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K16" i="1" s="1"/>
  <c r="Q20" i="1"/>
  <c r="Q12" i="1"/>
  <c r="G21" i="1"/>
  <c r="M21" i="1" s="1"/>
  <c r="P15" i="1"/>
  <c r="P9" i="1"/>
  <c r="L16" i="1" l="1"/>
  <c r="J16" i="1"/>
  <c r="H16" i="1"/>
  <c r="I16" i="1" s="1"/>
  <c r="M16" i="1"/>
  <c r="L21" i="1"/>
  <c r="J21" i="1"/>
  <c r="K21" i="1"/>
  <c r="H21" i="1"/>
  <c r="G8" i="1"/>
  <c r="M8" i="1" s="1"/>
  <c r="Q7" i="1"/>
  <c r="N16" i="1" l="1"/>
  <c r="N21" i="1"/>
  <c r="E22" i="1" s="1"/>
  <c r="P22" i="1" s="1"/>
  <c r="I21" i="1"/>
  <c r="P21" i="1" s="1"/>
  <c r="H8" i="1"/>
  <c r="N8" i="1" s="1"/>
  <c r="K8" i="1"/>
  <c r="J8" i="1"/>
  <c r="L8" i="1"/>
  <c r="G14" i="1"/>
  <c r="P16" i="1" l="1"/>
  <c r="E18" i="1"/>
  <c r="P18" i="1" s="1"/>
  <c r="I8" i="1"/>
  <c r="P8" i="1" s="1"/>
  <c r="K14" i="1"/>
  <c r="H14" i="1"/>
  <c r="N14" i="1" s="1"/>
  <c r="L14" i="1"/>
  <c r="M14" i="1"/>
  <c r="J14" i="1"/>
  <c r="I14" i="1" l="1"/>
  <c r="P14" i="1" s="1"/>
  <c r="G13" i="1" l="1"/>
  <c r="L13" i="1" l="1"/>
  <c r="H13" i="1"/>
  <c r="M13" i="1"/>
  <c r="J13" i="1"/>
  <c r="K13" i="1"/>
  <c r="N13" i="1" l="1"/>
  <c r="I13" i="1"/>
  <c r="E17" i="1" l="1"/>
  <c r="P17" i="1" s="1"/>
  <c r="P13" i="1"/>
  <c r="G11" i="1" l="1"/>
  <c r="I11" i="1" s="1"/>
</calcChain>
</file>

<file path=xl/sharedStrings.xml><?xml version="1.0" encoding="utf-8"?>
<sst xmlns="http://schemas.openxmlformats.org/spreadsheetml/2006/main" count="47" uniqueCount="40">
  <si>
    <t>Amount</t>
  </si>
  <si>
    <t>UTR</t>
  </si>
  <si>
    <t>28-06-2023 IFT/IFT23179024781/RIUP23/927/ARHAM ENTERPRISES ₹ 1,48,500.00</t>
  </si>
  <si>
    <t>24-07-2023 IFT/IFT23205042121/RIUP23/1099/ARHAM ENTERPRISES 252783.00</t>
  </si>
  <si>
    <t>07-09-2023 IFT/IFT23250055284/RIUP23/1888/ARHAM ENTERPRISES ₹ 4,55,573.00</t>
  </si>
  <si>
    <t>GST Release Note</t>
  </si>
  <si>
    <t>08-11-2023 IFT/IFT23312068897/RIUP23/2912/ARHAM ENTERPRISES 109333.00</t>
  </si>
  <si>
    <t>02-11-2023 IFT/IFT23306063092/RIUP23/1975/ARHAM ENTERPRISES 250618.00</t>
  </si>
  <si>
    <t>18-11-2023 IFT/IFT23322006511/RIUP23/3328/ARHAM ENTERPRISES 71017.00</t>
  </si>
  <si>
    <t>22-12-2023 IFT/IFT23356043575/RIUP23/3745/ARHAM ENTERPRISES 97495.00</t>
  </si>
  <si>
    <t>06-12-2023 IFT/IFT23340017131/RIUP23/3502/ARHAM ENTERPRISES 327611.00</t>
  </si>
  <si>
    <t>16-02-2024 IFT/IFT24047018639/RIUP23/4637/ARHAM ENTERPRISES ₹ 7,01,695.00</t>
  </si>
  <si>
    <t>06-04-2024 IFT/IFT24097097243/RIUP23/5243/ARHAM ENTERPRISES 170683.00</t>
  </si>
  <si>
    <t>10-04-2024 IFT/IFT24101054888/RIUP23/5225/ARHAM ENTERPRISES 79689.00</t>
  </si>
  <si>
    <t>Subcontractor:</t>
  </si>
  <si>
    <t>State:</t>
  </si>
  <si>
    <t>Uttar Pradesh</t>
  </si>
  <si>
    <t>District:</t>
  </si>
  <si>
    <t>Muzaffarnagar</t>
  </si>
  <si>
    <t>Block:</t>
  </si>
  <si>
    <t>Arham Enterprises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</si>
  <si>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</si>
  <si>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</si>
  <si>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</si>
  <si>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</si>
  <si>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</si>
  <si>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</si>
  <si>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</si>
  <si>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</si>
  <si>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GST_SD_Amount</t>
  </si>
  <si>
    <t>Hold the Amount because the Qty. is more then the DPR</t>
  </si>
  <si>
    <t>Final_Amount</t>
  </si>
  <si>
    <t xml:space="preserve">Chhachapur  Village Pipe laying Work </t>
  </si>
  <si>
    <t xml:space="preserve">JANDHERI JATAN Village Pipe laying Work </t>
  </si>
  <si>
    <t xml:space="preserve">PHULAT Village PIPELINE DISTRIBUTION MAINS Work </t>
  </si>
  <si>
    <t>Total_Amount</t>
  </si>
  <si>
    <t>TDS_Amount</t>
  </si>
  <si>
    <t>SD_Amount</t>
  </si>
  <si>
    <t>On_Commission</t>
  </si>
  <si>
    <t>Hydro_Testing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</si>
</sst>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name val="Comic Sans MS"/>
      <family val="4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43" fontId="3" fillId="2" borderId="11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9" fontId="3" fillId="2" borderId="12" xfId="1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43" fontId="3" fillId="3" borderId="14" xfId="1" applyNumberFormat="1" applyFont="1" applyFill="1" applyBorder="1" applyAlignment="1">
      <alignment vertical="center"/>
    </xf>
    <xf numFmtId="9" fontId="3" fillId="3" borderId="14" xfId="1" applyNumberFormat="1" applyFont="1" applyFill="1" applyBorder="1" applyAlignment="1">
      <alignment vertical="center"/>
    </xf>
    <xf numFmtId="15" fontId="3" fillId="2" borderId="15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43" fontId="3" fillId="2" borderId="15" xfId="1" applyNumberFormat="1" applyFont="1" applyFill="1" applyBorder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9" fontId="3" fillId="3" borderId="15" xfId="1" applyNumberFormat="1" applyFont="1" applyFill="1" applyBorder="1" applyAlignment="1">
      <alignment vertical="center"/>
    </xf>
    <xf numFmtId="43" fontId="7" fillId="2" borderId="15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horizontal="right" vertical="center"/>
    </xf>
    <xf numFmtId="43" fontId="3" fillId="2" borderId="16" xfId="1" applyNumberFormat="1" applyFon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 wrapText="1"/>
    </xf>
    <xf numFmtId="0" fontId="0" fillId="2" borderId="19" xfId="0" applyFill="1" applyBorder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43" fontId="3" fillId="2" borderId="20" xfId="1" applyNumberFormat="1" applyFont="1" applyFill="1" applyBorder="1" applyAlignment="1">
      <alignment horizontal="right" vertical="center"/>
    </xf>
    <xf numFmtId="43" fontId="3" fillId="2" borderId="20" xfId="1" applyNumberFormat="1" applyFont="1" applyFill="1" applyBorder="1" applyAlignment="1">
      <alignment vertical="center"/>
    </xf>
    <xf numFmtId="0" fontId="5" fillId="4" borderId="21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3" fontId="3" fillId="3" borderId="3" xfId="1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43" fontId="3" fillId="3" borderId="6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43" fontId="3" fillId="3" borderId="1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5" fillId="2" borderId="21" xfId="1" applyNumberFormat="1" applyFont="1" applyFill="1" applyBorder="1" applyAlignment="1">
      <alignment vertical="center"/>
    </xf>
    <xf numFmtId="43" fontId="5" fillId="2" borderId="22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5" fillId="2" borderId="24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5" fillId="2" borderId="26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0" fontId="3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43" fontId="3" fillId="3" borderId="22" xfId="1" applyNumberFormat="1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14" xfId="0" applyFont="1" applyFill="1" applyBorder="1" applyAlignment="1">
      <alignment vertical="center"/>
    </xf>
    <xf numFmtId="0" fontId="6" fillId="2" borderId="14" xfId="0" applyFont="1" applyFill="1" applyBorder="1" applyAlignment="1">
      <alignment horizontal="center" vertical="center" wrapText="1"/>
    </xf>
    <xf numFmtId="14" fontId="6" fillId="2" borderId="14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64" fontId="10" fillId="2" borderId="14" xfId="1" applyFont="1" applyFill="1" applyBorder="1" applyAlignment="1">
      <alignment horizontal="center" vertical="center"/>
    </xf>
    <xf numFmtId="164" fontId="6" fillId="2" borderId="14" xfId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43" fontId="8" fillId="2" borderId="16" xfId="1" applyNumberFormat="1" applyFont="1" applyFill="1" applyBorder="1" applyAlignment="1">
      <alignment horizontal="center" vertical="center"/>
    </xf>
    <xf numFmtId="4" fontId="8" fillId="2" borderId="16" xfId="0" applyNumberFormat="1" applyFont="1" applyFill="1" applyBorder="1" applyAlignment="1">
      <alignment horizontal="center" vertical="center"/>
    </xf>
    <xf numFmtId="43" fontId="9" fillId="2" borderId="14" xfId="1" applyNumberFormat="1" applyFont="1" applyFill="1" applyBorder="1" applyAlignment="1">
      <alignment horizontal="center" vertical="center"/>
    </xf>
    <xf numFmtId="43" fontId="8" fillId="2" borderId="15" xfId="1" applyNumberFormat="1" applyFont="1" applyFill="1" applyBorder="1" applyAlignment="1">
      <alignment horizontal="center" vertical="center"/>
    </xf>
    <xf numFmtId="4" fontId="8" fillId="2" borderId="1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9"/>
  <sheetViews>
    <sheetView tabSelected="1" zoomScaleNormal="100" workbookViewId="0">
      <selection activeCell="L7" sqref="L7"/>
    </sheetView>
  </sheetViews>
  <sheetFormatPr defaultColWidth="9" defaultRowHeight="30" customHeight="1" x14ac:dyDescent="0.25"/>
  <cols>
    <col min="1" max="1" width="9" style="5"/>
    <col min="2" max="2" width="30" style="5" customWidth="1"/>
    <col min="3" max="3" width="13.42578125" style="5" bestFit="1" customWidth="1"/>
    <col min="4" max="4" width="11.5703125" style="5" bestFit="1" customWidth="1"/>
    <col min="5" max="5" width="13.28515625" style="5" bestFit="1" customWidth="1"/>
    <col min="6" max="6" width="9.85546875" style="5" bestFit="1" customWidth="1"/>
    <col min="7" max="7" width="13.28515625" style="5" customWidth="1"/>
    <col min="8" max="8" width="14.7109375" style="1" customWidth="1"/>
    <col min="9" max="9" width="12.85546875" style="1" bestFit="1" customWidth="1"/>
    <col min="10" max="10" width="12.5703125" style="5" customWidth="1"/>
    <col min="11" max="11" width="13.140625" style="5" customWidth="1"/>
    <col min="12" max="13" width="13.42578125" style="5" customWidth="1"/>
    <col min="14" max="15" width="14.85546875" style="5" customWidth="1"/>
    <col min="16" max="16" width="16.28515625" style="5" customWidth="1"/>
    <col min="17" max="17" width="8.42578125" style="5" customWidth="1"/>
    <col min="18" max="18" width="16.7109375" style="5" customWidth="1"/>
    <col min="19" max="19" width="84.140625" style="5" bestFit="1" customWidth="1"/>
    <col min="20" max="16384" width="9" style="5"/>
  </cols>
  <sheetData>
    <row r="1" spans="1:96" ht="30" customHeight="1" x14ac:dyDescent="0.25">
      <c r="A1" s="68" t="s">
        <v>14</v>
      </c>
      <c r="B1" s="69" t="s">
        <v>20</v>
      </c>
      <c r="E1" s="12"/>
      <c r="F1" s="12"/>
      <c r="G1" s="12"/>
    </row>
    <row r="2" spans="1:96" ht="30" customHeight="1" x14ac:dyDescent="0.25">
      <c r="A2" s="68" t="s">
        <v>15</v>
      </c>
      <c r="B2" t="s">
        <v>16</v>
      </c>
      <c r="C2" s="2"/>
      <c r="D2" s="2"/>
      <c r="G2" s="3"/>
      <c r="I2" s="3"/>
      <c r="J2" s="4"/>
      <c r="K2" s="4"/>
      <c r="L2" s="4"/>
      <c r="M2" s="4"/>
      <c r="N2" s="4"/>
      <c r="O2" s="4"/>
      <c r="P2" s="4"/>
      <c r="Q2" s="4"/>
    </row>
    <row r="3" spans="1:96" ht="30" customHeight="1" x14ac:dyDescent="0.25">
      <c r="A3" s="68" t="s">
        <v>17</v>
      </c>
      <c r="B3" t="s">
        <v>18</v>
      </c>
      <c r="C3" s="2"/>
      <c r="D3" s="2"/>
      <c r="G3" s="3"/>
      <c r="I3" s="3"/>
      <c r="J3" s="4"/>
      <c r="K3" s="4"/>
      <c r="L3" s="4"/>
      <c r="M3" s="4"/>
      <c r="N3" s="4"/>
      <c r="O3" s="4"/>
      <c r="P3" s="4"/>
      <c r="Q3" s="4"/>
    </row>
    <row r="4" spans="1:96" ht="30" customHeight="1" thickBot="1" x14ac:dyDescent="0.3">
      <c r="A4" s="68" t="s">
        <v>19</v>
      </c>
      <c r="B4" t="s">
        <v>18</v>
      </c>
      <c r="C4" s="4"/>
      <c r="D4" s="4"/>
      <c r="E4" s="4"/>
      <c r="F4" s="4"/>
      <c r="G4" s="4"/>
      <c r="H4" s="6"/>
      <c r="I4" s="6"/>
      <c r="J4" s="4"/>
      <c r="K4" s="4"/>
      <c r="L4" s="4"/>
      <c r="M4" s="4"/>
      <c r="N4" s="4"/>
      <c r="R4" s="7"/>
      <c r="S4" s="7"/>
    </row>
    <row r="5" spans="1:96" ht="46.5" customHeight="1" x14ac:dyDescent="0.25">
      <c r="A5" s="70" t="s">
        <v>21</v>
      </c>
      <c r="B5" s="71" t="s">
        <v>22</v>
      </c>
      <c r="C5" s="72" t="s">
        <v>23</v>
      </c>
      <c r="D5" s="73" t="s">
        <v>24</v>
      </c>
      <c r="E5" s="71" t="s">
        <v>25</v>
      </c>
      <c r="F5" s="71" t="s">
        <v>26</v>
      </c>
      <c r="G5" s="73" t="s">
        <v>27</v>
      </c>
      <c r="H5" s="74" t="s">
        <v>28</v>
      </c>
      <c r="I5" s="75" t="s">
        <v>0</v>
      </c>
      <c r="J5" s="71" t="s">
        <v>36</v>
      </c>
      <c r="K5" s="71" t="s">
        <v>37</v>
      </c>
      <c r="L5" s="71" t="s">
        <v>38</v>
      </c>
      <c r="M5" s="71" t="s">
        <v>39</v>
      </c>
      <c r="N5" s="71" t="s">
        <v>29</v>
      </c>
      <c r="O5" s="76" t="s">
        <v>30</v>
      </c>
      <c r="P5" s="71" t="s">
        <v>31</v>
      </c>
      <c r="Q5" s="15"/>
      <c r="R5" s="71" t="s">
        <v>35</v>
      </c>
      <c r="S5" s="13" t="s">
        <v>1</v>
      </c>
    </row>
    <row r="6" spans="1:96" ht="30" customHeight="1" thickBot="1" x14ac:dyDescent="0.3">
      <c r="A6" s="20"/>
      <c r="B6" s="17"/>
      <c r="C6" s="17"/>
      <c r="D6" s="17"/>
      <c r="E6" s="17"/>
      <c r="F6" s="17"/>
      <c r="G6" s="17"/>
      <c r="H6" s="25">
        <v>0.18</v>
      </c>
      <c r="I6" s="17"/>
      <c r="J6" s="25">
        <v>0.01</v>
      </c>
      <c r="K6" s="25">
        <v>0.05</v>
      </c>
      <c r="L6" s="25">
        <v>0.05</v>
      </c>
      <c r="M6" s="25">
        <v>0.1</v>
      </c>
      <c r="N6" s="25">
        <v>0.18</v>
      </c>
      <c r="O6" s="25"/>
      <c r="P6" s="18"/>
      <c r="Q6" s="26"/>
      <c r="R6" s="11"/>
      <c r="S6" s="10"/>
    </row>
    <row r="7" spans="1:96" s="21" customFormat="1" ht="30" customHeight="1" x14ac:dyDescent="0.25">
      <c r="A7" s="22"/>
      <c r="B7" s="27"/>
      <c r="C7" s="27"/>
      <c r="D7" s="27"/>
      <c r="E7" s="27"/>
      <c r="F7" s="27"/>
      <c r="G7" s="27"/>
      <c r="H7" s="28"/>
      <c r="I7" s="27"/>
      <c r="J7" s="28"/>
      <c r="K7" s="28"/>
      <c r="L7" s="28"/>
      <c r="M7" s="28"/>
      <c r="N7" s="28"/>
      <c r="O7" s="28"/>
      <c r="P7" s="27"/>
      <c r="Q7" s="43">
        <f>A8</f>
        <v>59116</v>
      </c>
      <c r="R7" s="52"/>
      <c r="S7" s="53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</row>
    <row r="8" spans="1:96" ht="30" customHeight="1" x14ac:dyDescent="0.25">
      <c r="A8" s="23">
        <v>59116</v>
      </c>
      <c r="B8" s="64" t="s">
        <v>32</v>
      </c>
      <c r="C8" s="29">
        <v>45170</v>
      </c>
      <c r="D8" s="30">
        <v>31</v>
      </c>
      <c r="E8" s="31">
        <v>607403.5</v>
      </c>
      <c r="F8" s="31">
        <v>0</v>
      </c>
      <c r="G8" s="31">
        <f>E8-F8</f>
        <v>607403.5</v>
      </c>
      <c r="H8" s="31">
        <f>ROUND(G8*H6,0)</f>
        <v>109333</v>
      </c>
      <c r="I8" s="31">
        <f>G8+H8</f>
        <v>716736.5</v>
      </c>
      <c r="J8" s="31">
        <f>G8*$J$6</f>
        <v>6074.0349999999999</v>
      </c>
      <c r="K8" s="31">
        <f>G8*$K$6</f>
        <v>30370.175000000003</v>
      </c>
      <c r="L8" s="31">
        <f>G8*$L$6</f>
        <v>30370.175000000003</v>
      </c>
      <c r="M8" s="31">
        <f>G8*$M$6</f>
        <v>60740.350000000006</v>
      </c>
      <c r="N8" s="31">
        <f>H8</f>
        <v>109333</v>
      </c>
      <c r="O8" s="31">
        <v>24277</v>
      </c>
      <c r="P8" s="31">
        <f>ROUND(I8-SUM(J8:O8),0)</f>
        <v>455572</v>
      </c>
      <c r="Q8" s="44"/>
      <c r="R8" s="8">
        <v>455573</v>
      </c>
      <c r="S8" s="48" t="s">
        <v>4</v>
      </c>
    </row>
    <row r="9" spans="1:96" ht="30" customHeight="1" x14ac:dyDescent="0.25">
      <c r="A9" s="23">
        <v>59116</v>
      </c>
      <c r="B9" s="64" t="s">
        <v>5</v>
      </c>
      <c r="C9" s="29">
        <v>45196</v>
      </c>
      <c r="D9" s="30">
        <v>31</v>
      </c>
      <c r="E9" s="31">
        <v>109333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>
        <f>E9</f>
        <v>109333</v>
      </c>
      <c r="Q9" s="44"/>
      <c r="R9" s="8">
        <v>109333</v>
      </c>
      <c r="S9" s="48" t="s">
        <v>6</v>
      </c>
    </row>
    <row r="10" spans="1:96" ht="30" customHeight="1" x14ac:dyDescent="0.25">
      <c r="A10" s="23"/>
      <c r="B10" s="64"/>
      <c r="C10" s="29"/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44"/>
      <c r="R10" s="8"/>
      <c r="S10" s="48"/>
    </row>
    <row r="11" spans="1:96" ht="30" customHeight="1" x14ac:dyDescent="0.25">
      <c r="A11" s="23"/>
      <c r="B11" s="64"/>
      <c r="C11" s="29"/>
      <c r="D11" s="30"/>
      <c r="E11" s="31"/>
      <c r="F11" s="31"/>
      <c r="G11" s="31">
        <f>E11-F11</f>
        <v>0</v>
      </c>
      <c r="H11" s="31">
        <v>0</v>
      </c>
      <c r="I11" s="31">
        <f>G11+H11</f>
        <v>0</v>
      </c>
      <c r="J11" s="31">
        <v>0</v>
      </c>
      <c r="K11" s="31">
        <v>0</v>
      </c>
      <c r="L11" s="31"/>
      <c r="M11" s="31"/>
      <c r="N11" s="31"/>
      <c r="O11" s="31">
        <v>0</v>
      </c>
      <c r="P11" s="31"/>
      <c r="Q11" s="44"/>
      <c r="R11" s="8">
        <v>0</v>
      </c>
      <c r="S11" s="49"/>
    </row>
    <row r="12" spans="1:96" s="21" customFormat="1" ht="30" customHeight="1" x14ac:dyDescent="0.25">
      <c r="A12" s="24"/>
      <c r="B12" s="32"/>
      <c r="C12" s="32"/>
      <c r="D12" s="32"/>
      <c r="E12" s="32"/>
      <c r="F12" s="32"/>
      <c r="G12" s="32"/>
      <c r="H12" s="33"/>
      <c r="I12" s="32"/>
      <c r="J12" s="33"/>
      <c r="K12" s="33"/>
      <c r="L12" s="33"/>
      <c r="M12" s="33"/>
      <c r="N12" s="33"/>
      <c r="O12" s="33"/>
      <c r="P12" s="32"/>
      <c r="Q12" s="45">
        <f>A13</f>
        <v>57299</v>
      </c>
      <c r="R12" s="50"/>
      <c r="S12" s="67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</row>
    <row r="13" spans="1:96" ht="30" customHeight="1" x14ac:dyDescent="0.25">
      <c r="A13" s="23">
        <v>57299</v>
      </c>
      <c r="B13" s="64" t="s">
        <v>33</v>
      </c>
      <c r="C13" s="29">
        <v>45117</v>
      </c>
      <c r="D13" s="30">
        <v>33</v>
      </c>
      <c r="E13" s="31">
        <v>541641.82999999996</v>
      </c>
      <c r="F13" s="31">
        <v>0</v>
      </c>
      <c r="G13" s="31">
        <f>E13-F13</f>
        <v>541641.82999999996</v>
      </c>
      <c r="H13" s="31">
        <f>G13*18%</f>
        <v>97495.529399999985</v>
      </c>
      <c r="I13" s="31">
        <f>G13+H13</f>
        <v>639137.35939999996</v>
      </c>
      <c r="J13" s="31">
        <f>G13*$J$6</f>
        <v>5416.4182999999994</v>
      </c>
      <c r="K13" s="31">
        <f>G13*$K$6</f>
        <v>27082.091499999999</v>
      </c>
      <c r="L13" s="31">
        <f>G13*$L$6</f>
        <v>27082.091499999999</v>
      </c>
      <c r="M13" s="31">
        <f>G13*$M$6</f>
        <v>54164.182999999997</v>
      </c>
      <c r="N13" s="31">
        <f>H13</f>
        <v>97495.529399999985</v>
      </c>
      <c r="O13" s="31">
        <v>26615</v>
      </c>
      <c r="P13" s="31">
        <f>ROUND(I13-SUM(J13:O13),0)</f>
        <v>401282</v>
      </c>
      <c r="Q13" s="44"/>
      <c r="R13" s="8">
        <v>148500</v>
      </c>
      <c r="S13" s="48" t="s">
        <v>2</v>
      </c>
    </row>
    <row r="14" spans="1:96" ht="30" customHeight="1" x14ac:dyDescent="0.25">
      <c r="A14" s="23">
        <v>57299</v>
      </c>
      <c r="B14" s="64" t="s">
        <v>33</v>
      </c>
      <c r="C14" s="29">
        <v>45170</v>
      </c>
      <c r="D14" s="30">
        <v>35</v>
      </c>
      <c r="E14" s="31">
        <v>416437.12</v>
      </c>
      <c r="F14" s="31">
        <v>21900</v>
      </c>
      <c r="G14" s="31">
        <f>E14-F14</f>
        <v>394537.12</v>
      </c>
      <c r="H14" s="34">
        <f>G14*18%</f>
        <v>71016.681599999996</v>
      </c>
      <c r="I14" s="31">
        <f>G14+H14</f>
        <v>465553.80160000001</v>
      </c>
      <c r="J14" s="31">
        <f>G14*$J$6</f>
        <v>3945.3712</v>
      </c>
      <c r="K14" s="31">
        <f>G14*$K$6</f>
        <v>19726.856</v>
      </c>
      <c r="L14" s="31">
        <f>G14*$L$6</f>
        <v>19726.856</v>
      </c>
      <c r="M14" s="31">
        <f>G14*$M$6</f>
        <v>39453.712</v>
      </c>
      <c r="N14" s="31">
        <f>H14</f>
        <v>71016.681599999996</v>
      </c>
      <c r="O14" s="31">
        <v>61066</v>
      </c>
      <c r="P14" s="31">
        <f>ROUND(I14-SUM(J14:O14),0)</f>
        <v>250618</v>
      </c>
      <c r="Q14" s="44"/>
      <c r="R14" s="8">
        <v>252783</v>
      </c>
      <c r="S14" s="49" t="s">
        <v>3</v>
      </c>
    </row>
    <row r="15" spans="1:96" ht="30" customHeight="1" x14ac:dyDescent="0.25">
      <c r="A15" s="23">
        <v>57299</v>
      </c>
      <c r="B15" s="64" t="s">
        <v>5</v>
      </c>
      <c r="C15" s="31"/>
      <c r="D15" s="30">
        <v>35</v>
      </c>
      <c r="E15" s="34">
        <v>71016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>
        <f>E15</f>
        <v>71016</v>
      </c>
      <c r="Q15" s="44"/>
      <c r="R15" s="8">
        <v>250618</v>
      </c>
      <c r="S15" s="49" t="s">
        <v>7</v>
      </c>
    </row>
    <row r="16" spans="1:96" ht="30" customHeight="1" x14ac:dyDescent="0.25">
      <c r="A16" s="23">
        <v>57299</v>
      </c>
      <c r="B16" s="64" t="s">
        <v>33</v>
      </c>
      <c r="C16" s="29">
        <v>45239</v>
      </c>
      <c r="D16" s="30">
        <v>95</v>
      </c>
      <c r="E16" s="31">
        <v>442718</v>
      </c>
      <c r="F16" s="31">
        <v>0</v>
      </c>
      <c r="G16" s="31">
        <f>E16-F16</f>
        <v>442718</v>
      </c>
      <c r="H16" s="34">
        <f>G16*18%</f>
        <v>79689.239999999991</v>
      </c>
      <c r="I16" s="31">
        <f>G16+H16</f>
        <v>522407.24</v>
      </c>
      <c r="J16" s="31">
        <f>G16*$J$6</f>
        <v>4427.18</v>
      </c>
      <c r="K16" s="31">
        <f>G16*$K$6</f>
        <v>22135.9</v>
      </c>
      <c r="L16" s="31">
        <f>G16*10%</f>
        <v>44271.8</v>
      </c>
      <c r="M16" s="31">
        <f>G16*$M$6</f>
        <v>44271.8</v>
      </c>
      <c r="N16" s="31">
        <f>H16</f>
        <v>79689.239999999991</v>
      </c>
      <c r="O16" s="31">
        <v>0</v>
      </c>
      <c r="P16" s="31">
        <f>ROUND(I16-SUM(J16:O16),0)</f>
        <v>327611</v>
      </c>
      <c r="Q16" s="44"/>
      <c r="R16" s="8">
        <v>71017</v>
      </c>
      <c r="S16" s="49" t="s">
        <v>8</v>
      </c>
    </row>
    <row r="17" spans="1:96" ht="30" customHeight="1" x14ac:dyDescent="0.25">
      <c r="A17" s="23">
        <v>57299</v>
      </c>
      <c r="B17" s="64" t="s">
        <v>5</v>
      </c>
      <c r="C17" s="31"/>
      <c r="D17" s="30">
        <v>33</v>
      </c>
      <c r="E17" s="34">
        <f>N13</f>
        <v>97495.529399999985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>
        <f>E17</f>
        <v>97495.529399999985</v>
      </c>
      <c r="Q17" s="44"/>
      <c r="R17" s="8">
        <v>327611</v>
      </c>
      <c r="S17" s="49" t="s">
        <v>10</v>
      </c>
    </row>
    <row r="18" spans="1:96" ht="30" customHeight="1" x14ac:dyDescent="0.25">
      <c r="A18" s="23">
        <v>57299</v>
      </c>
      <c r="B18" s="64" t="s">
        <v>5</v>
      </c>
      <c r="C18" s="30"/>
      <c r="D18" s="30">
        <v>95</v>
      </c>
      <c r="E18" s="35">
        <f>N16</f>
        <v>79689.239999999991</v>
      </c>
      <c r="F18" s="35"/>
      <c r="G18" s="35"/>
      <c r="H18" s="31"/>
      <c r="I18" s="31"/>
      <c r="J18" s="31"/>
      <c r="K18" s="31"/>
      <c r="L18" s="31"/>
      <c r="M18" s="31"/>
      <c r="N18" s="31"/>
      <c r="O18" s="31"/>
      <c r="P18" s="31">
        <f>E18</f>
        <v>79689.239999999991</v>
      </c>
      <c r="Q18" s="44"/>
      <c r="R18" s="8">
        <v>97495</v>
      </c>
      <c r="S18" s="49" t="s">
        <v>9</v>
      </c>
    </row>
    <row r="19" spans="1:96" ht="30" customHeight="1" x14ac:dyDescent="0.25">
      <c r="A19" s="23">
        <v>57299</v>
      </c>
      <c r="B19" s="65"/>
      <c r="C19" s="30"/>
      <c r="D19" s="30"/>
      <c r="E19" s="35"/>
      <c r="F19" s="35"/>
      <c r="G19" s="35"/>
      <c r="H19" s="31"/>
      <c r="I19" s="31"/>
      <c r="J19" s="31"/>
      <c r="K19" s="31"/>
      <c r="L19" s="31"/>
      <c r="M19" s="31"/>
      <c r="N19" s="31"/>
      <c r="O19" s="31"/>
      <c r="P19" s="31"/>
      <c r="Q19" s="44"/>
      <c r="R19" s="8">
        <v>79689</v>
      </c>
      <c r="S19" s="49" t="s">
        <v>13</v>
      </c>
    </row>
    <row r="20" spans="1:96" s="21" customFormat="1" ht="30" customHeight="1" x14ac:dyDescent="0.25">
      <c r="A20" s="24"/>
      <c r="B20" s="32"/>
      <c r="C20" s="32"/>
      <c r="D20" s="32"/>
      <c r="E20" s="32"/>
      <c r="F20" s="32"/>
      <c r="G20" s="32"/>
      <c r="H20" s="33"/>
      <c r="I20" s="32"/>
      <c r="J20" s="33"/>
      <c r="K20" s="33"/>
      <c r="L20" s="33"/>
      <c r="M20" s="33"/>
      <c r="N20" s="33"/>
      <c r="O20" s="33"/>
      <c r="P20" s="32"/>
      <c r="Q20" s="45">
        <f>A21</f>
        <v>62001</v>
      </c>
      <c r="R20" s="50"/>
      <c r="S20" s="47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</row>
    <row r="21" spans="1:96" ht="30" customHeight="1" x14ac:dyDescent="0.25">
      <c r="A21" s="23">
        <v>62001</v>
      </c>
      <c r="B21" s="64" t="s">
        <v>34</v>
      </c>
      <c r="C21" s="29">
        <v>45314</v>
      </c>
      <c r="D21" s="30">
        <v>96</v>
      </c>
      <c r="E21" s="31">
        <v>953938</v>
      </c>
      <c r="F21" s="31">
        <v>5700</v>
      </c>
      <c r="G21" s="31">
        <f>E21-F21</f>
        <v>948238</v>
      </c>
      <c r="H21" s="31">
        <f>G21*18%</f>
        <v>170682.84</v>
      </c>
      <c r="I21" s="31">
        <f>G21+H21</f>
        <v>1118920.8400000001</v>
      </c>
      <c r="J21" s="31">
        <f>G21*$J$6</f>
        <v>9482.380000000001</v>
      </c>
      <c r="K21" s="31">
        <f>G21*$K$6</f>
        <v>47411.9</v>
      </c>
      <c r="L21" s="31">
        <f>G21*10%</f>
        <v>94823.8</v>
      </c>
      <c r="M21" s="31">
        <f>G21*$M$6</f>
        <v>94823.8</v>
      </c>
      <c r="N21" s="31">
        <f>H21</f>
        <v>170682.84</v>
      </c>
      <c r="O21" s="31">
        <v>0</v>
      </c>
      <c r="P21" s="31">
        <f>ROUND(I21-SUM(J21:O21),0)</f>
        <v>701696</v>
      </c>
      <c r="Q21" s="44"/>
      <c r="R21" s="8">
        <v>701695</v>
      </c>
      <c r="S21" s="48" t="s">
        <v>11</v>
      </c>
    </row>
    <row r="22" spans="1:96" ht="30" customHeight="1" x14ac:dyDescent="0.25">
      <c r="A22" s="23">
        <v>62001</v>
      </c>
      <c r="B22" s="64" t="s">
        <v>5</v>
      </c>
      <c r="C22" s="30"/>
      <c r="D22" s="30">
        <v>96</v>
      </c>
      <c r="E22" s="35">
        <f>N21</f>
        <v>170682.84</v>
      </c>
      <c r="F22" s="35"/>
      <c r="G22" s="35"/>
      <c r="H22" s="31"/>
      <c r="I22" s="31"/>
      <c r="J22" s="31"/>
      <c r="K22" s="31"/>
      <c r="L22" s="31"/>
      <c r="M22" s="31"/>
      <c r="N22" s="31"/>
      <c r="O22" s="31"/>
      <c r="P22" s="31">
        <f>E22</f>
        <v>170682.84</v>
      </c>
      <c r="Q22" s="44"/>
      <c r="R22" s="8">
        <v>170683</v>
      </c>
      <c r="S22" s="9" t="s">
        <v>12</v>
      </c>
    </row>
    <row r="23" spans="1:96" ht="30" customHeight="1" x14ac:dyDescent="0.25">
      <c r="A23" s="39"/>
      <c r="B23" s="66"/>
      <c r="C23" s="40"/>
      <c r="D23" s="40"/>
      <c r="E23" s="41"/>
      <c r="F23" s="41"/>
      <c r="G23" s="41"/>
      <c r="H23" s="42"/>
      <c r="I23" s="42"/>
      <c r="J23" s="42"/>
      <c r="K23" s="42"/>
      <c r="L23" s="42"/>
      <c r="M23" s="42"/>
      <c r="N23" s="42"/>
      <c r="O23" s="42"/>
      <c r="P23" s="42"/>
      <c r="Q23" s="46"/>
      <c r="R23" s="8"/>
      <c r="S23" s="9"/>
    </row>
    <row r="24" spans="1:96" s="21" customFormat="1" ht="30" customHeight="1" x14ac:dyDescent="0.25">
      <c r="A24" s="24"/>
      <c r="B24" s="32"/>
      <c r="C24" s="32"/>
      <c r="D24" s="32"/>
      <c r="E24" s="32"/>
      <c r="F24" s="32"/>
      <c r="G24" s="32"/>
      <c r="H24" s="33"/>
      <c r="I24" s="32"/>
      <c r="J24" s="33"/>
      <c r="K24" s="33"/>
      <c r="L24" s="33"/>
      <c r="M24" s="33"/>
      <c r="N24" s="33"/>
      <c r="O24" s="33"/>
      <c r="P24" s="32"/>
      <c r="Q24" s="45"/>
      <c r="R24" s="50"/>
      <c r="S24" s="47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</row>
    <row r="25" spans="1:96" ht="30" customHeight="1" x14ac:dyDescent="0.25">
      <c r="A25" s="39"/>
      <c r="B25" s="66"/>
      <c r="C25" s="40"/>
      <c r="D25" s="40"/>
      <c r="E25" s="41"/>
      <c r="F25" s="41"/>
      <c r="G25" s="41"/>
      <c r="H25" s="42"/>
      <c r="I25" s="42"/>
      <c r="J25" s="42"/>
      <c r="K25" s="42"/>
      <c r="L25" s="42"/>
      <c r="M25" s="42"/>
      <c r="N25" s="42"/>
      <c r="O25" s="42"/>
      <c r="P25" s="42"/>
      <c r="Q25" s="46"/>
      <c r="R25" s="8"/>
      <c r="S25" s="9"/>
    </row>
    <row r="26" spans="1:96" ht="30" customHeight="1" x14ac:dyDescent="0.25">
      <c r="A26" s="39"/>
      <c r="B26" s="66"/>
      <c r="C26" s="40"/>
      <c r="D26" s="40"/>
      <c r="E26" s="41"/>
      <c r="F26" s="41"/>
      <c r="G26" s="41"/>
      <c r="H26" s="42"/>
      <c r="I26" s="42"/>
      <c r="J26" s="42"/>
      <c r="K26" s="42"/>
      <c r="L26" s="42"/>
      <c r="M26" s="42"/>
      <c r="N26" s="42"/>
      <c r="O26" s="42"/>
      <c r="P26" s="42"/>
      <c r="Q26" s="46"/>
      <c r="R26" s="8"/>
      <c r="S26" s="9"/>
    </row>
    <row r="27" spans="1:96" ht="30" customHeight="1" x14ac:dyDescent="0.25">
      <c r="A27" s="39"/>
      <c r="B27" s="66"/>
      <c r="C27" s="40"/>
      <c r="D27" s="40"/>
      <c r="E27" s="41"/>
      <c r="F27" s="41"/>
      <c r="G27" s="41"/>
      <c r="H27" s="42"/>
      <c r="I27" s="42"/>
      <c r="J27" s="42"/>
      <c r="K27" s="42"/>
      <c r="L27" s="42"/>
      <c r="M27" s="42"/>
      <c r="N27" s="42"/>
      <c r="O27" s="42"/>
      <c r="P27" s="42"/>
      <c r="Q27" s="46"/>
      <c r="R27" s="8"/>
      <c r="S27" s="9"/>
    </row>
    <row r="28" spans="1:96" ht="30" customHeight="1" thickBot="1" x14ac:dyDescent="0.3">
      <c r="A28" s="39"/>
      <c r="B28" s="66"/>
      <c r="C28" s="40"/>
      <c r="D28" s="40"/>
      <c r="E28" s="41"/>
      <c r="F28" s="41"/>
      <c r="G28" s="41"/>
      <c r="H28" s="42"/>
      <c r="I28" s="42"/>
      <c r="J28" s="42"/>
      <c r="K28" s="42"/>
      <c r="L28" s="42"/>
      <c r="M28" s="42"/>
      <c r="N28" s="42"/>
      <c r="O28" s="42"/>
      <c r="P28" s="42"/>
      <c r="Q28" s="46"/>
      <c r="R28" s="16"/>
      <c r="S28" s="17"/>
    </row>
    <row r="29" spans="1:96" ht="30" customHeight="1" x14ac:dyDescent="0.25">
      <c r="A29" s="19"/>
      <c r="B29" s="56"/>
      <c r="C29" s="56"/>
      <c r="D29" s="56"/>
      <c r="E29" s="56"/>
      <c r="F29" s="56"/>
      <c r="G29" s="56"/>
      <c r="H29" s="56"/>
      <c r="I29" s="56"/>
      <c r="J29" s="54"/>
      <c r="K29" s="54"/>
      <c r="L29" s="54"/>
      <c r="M29" s="54"/>
      <c r="N29" s="54"/>
      <c r="O29" s="54"/>
      <c r="P29" s="57"/>
      <c r="Q29" s="63"/>
      <c r="R29" s="60"/>
      <c r="S29" s="55"/>
    </row>
    <row r="30" spans="1:96" ht="30" customHeight="1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38"/>
      <c r="P30" s="58"/>
      <c r="Q30" s="31"/>
      <c r="R30" s="61"/>
      <c r="S30" s="37"/>
    </row>
    <row r="31" spans="1:96" ht="30" customHeight="1" thickBot="1" x14ac:dyDescent="0.3">
      <c r="A31" s="11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4"/>
      <c r="P31" s="59"/>
      <c r="Q31" s="36"/>
      <c r="R31" s="62"/>
      <c r="S31" s="51"/>
    </row>
    <row r="32" spans="1:96" ht="30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P32" s="6"/>
      <c r="Q32" s="6"/>
      <c r="R32" s="6"/>
      <c r="S32" s="6"/>
    </row>
    <row r="33" spans="11:14" ht="30" customHeight="1" thickBot="1" x14ac:dyDescent="0.3"/>
    <row r="34" spans="11:14" ht="30" customHeight="1" x14ac:dyDescent="0.25">
      <c r="K34" s="79"/>
      <c r="L34" s="79"/>
      <c r="M34" s="79"/>
      <c r="N34" s="79"/>
    </row>
    <row r="35" spans="11:14" ht="30" customHeight="1" x14ac:dyDescent="0.25">
      <c r="K35" s="80"/>
      <c r="L35" s="80"/>
      <c r="M35" s="80"/>
      <c r="N35" s="80"/>
    </row>
    <row r="36" spans="11:14" ht="30" customHeight="1" x14ac:dyDescent="0.25">
      <c r="K36" s="80"/>
      <c r="L36" s="80"/>
      <c r="M36" s="81"/>
      <c r="N36" s="81"/>
    </row>
    <row r="37" spans="11:14" ht="30" customHeight="1" x14ac:dyDescent="0.25">
      <c r="K37" s="80"/>
      <c r="L37" s="80"/>
      <c r="M37" s="81"/>
      <c r="N37" s="81"/>
    </row>
    <row r="38" spans="11:14" ht="30" customHeight="1" thickBot="1" x14ac:dyDescent="0.3">
      <c r="K38" s="77"/>
      <c r="L38" s="77"/>
      <c r="M38" s="78"/>
      <c r="N38" s="78"/>
    </row>
    <row r="39" spans="11:14" ht="30" customHeight="1" thickBot="1" x14ac:dyDescent="0.3">
      <c r="K39" s="77"/>
      <c r="L39" s="77"/>
      <c r="M39" s="78"/>
      <c r="N39" s="78"/>
    </row>
  </sheetData>
  <mergeCells count="10">
    <mergeCell ref="K39:L39"/>
    <mergeCell ref="M39:N39"/>
    <mergeCell ref="K34:N34"/>
    <mergeCell ref="K38:L38"/>
    <mergeCell ref="M38:N38"/>
    <mergeCell ref="K36:L36"/>
    <mergeCell ref="K37:L37"/>
    <mergeCell ref="M36:N36"/>
    <mergeCell ref="M37:N37"/>
    <mergeCell ref="K35:N35"/>
  </mergeCells>
  <pageMargins left="0.7" right="0.7" top="0.75" bottom="0.75" header="0.3" footer="0.3"/>
  <pageSetup orientation="portrait" r:id="rId1"/>
  <ignoredErrors>
    <ignoredError sqref="P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2025-05-31T07:12:36Z</dcterms:modified>
</cp:coreProperties>
</file>