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1C6FE5F1-AE9C-4092-B57F-417C2CEC19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S19" i="1"/>
  <c r="S16" i="1"/>
  <c r="S13" i="1"/>
  <c r="O23" i="1" l="1"/>
  <c r="O32" i="1" s="1"/>
  <c r="G8" i="1" l="1"/>
  <c r="M8" i="1" l="1"/>
  <c r="L8" i="1"/>
  <c r="L23" i="1" s="1"/>
  <c r="J8" i="1"/>
  <c r="M23" i="1"/>
  <c r="K8" i="1"/>
  <c r="K23" i="1" s="1"/>
  <c r="H8" i="1"/>
  <c r="N8" i="1" s="1"/>
  <c r="O31" i="1" l="1"/>
  <c r="I8" i="1"/>
  <c r="P8" i="1" s="1"/>
  <c r="N23" i="1"/>
  <c r="E9" i="1"/>
  <c r="P9" i="1" s="1"/>
  <c r="S8" i="1" l="1"/>
  <c r="O34" i="1"/>
  <c r="P23" i="1"/>
  <c r="Q25" i="1" s="1"/>
  <c r="O33" i="1" s="1"/>
  <c r="S25" i="1" l="1"/>
</calcChain>
</file>

<file path=xl/sharedStrings.xml><?xml version="1.0" encoding="utf-8"?>
<sst xmlns="http://schemas.openxmlformats.org/spreadsheetml/2006/main" count="45" uniqueCount="44">
  <si>
    <t>Amount</t>
  </si>
  <si>
    <t>UTR</t>
  </si>
  <si>
    <t>Pipeline laying work</t>
  </si>
  <si>
    <t>Hold Amount for excess Qty. against DPR</t>
  </si>
  <si>
    <t>remark</t>
  </si>
  <si>
    <t xml:space="preserve">Total Hold </t>
  </si>
  <si>
    <t>Advance/ Surplus</t>
  </si>
  <si>
    <t xml:space="preserve">           </t>
  </si>
  <si>
    <t>01-02-2024 NEFT/AXISP00467277195/RIUP23/4529/ARORA CONSTRUCTION/CBIN0283156 118800.00</t>
  </si>
  <si>
    <t>26-03-2024 NEFT/AXISP00484218137/RIUP23/5298/ARORA CONSTRUCTION/CBIN0283156 79200.00</t>
  </si>
  <si>
    <t>GST Remaining</t>
  </si>
  <si>
    <t>18-03-2024 NEFT/AXISP00481766502/RIUP23/5165/ARORA CONSTRUCTION/CBIN0283156 74250.00</t>
  </si>
  <si>
    <t>ARORA CONSTRUCTION</t>
  </si>
  <si>
    <t>26-04-2024 NEFT/AXISP00493991573/RIUP24/0327/ARORA CONSTRUCTION/CBIN0283156 74250.00</t>
  </si>
  <si>
    <t>26-04-2024 NEFT/AXISP00493991574/RIUP24/0328/ARORA CONSTRUCTION/CBIN0283156 148500.00</t>
  </si>
  <si>
    <t>Arora Construction</t>
  </si>
  <si>
    <t>DPR Excess Hold</t>
  </si>
  <si>
    <t>GST</t>
  </si>
  <si>
    <t>17-09-2024 NEFT/AXISP00541245537/RIUP24/1347/ARORA CONSTRUCTION/CBIN0283156 150000.00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</si>
  <si>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</si>
  <si>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</si>
  <si>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</si>
  <si>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</si>
  <si>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</si>
  <si>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</si>
  <si>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</si>
  <si>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</si>
  <si>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</si>
  <si>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</si>
  <si>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</si>
  <si>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</si>
  <si>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</si>
  <si>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</si>
  <si>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</si>
  <si>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</si>
  <si>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</si>
  <si>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</si>
  <si>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</si>
  <si>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</si>
  <si>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</si>
  <si>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 xml:space="preserve">TANA VILLAGE PIPE LINE ROAD RESTORATION WORK </t>
  </si>
  <si>
    <t xml:space="preserve"> RAJHAR VILLAGE PIPE LINE ROAD RESTORATION WORK </t>
  </si>
  <si>
    <t xml:space="preserve">GAGAUR VILLAGE PIPE LINE ROAD RESTORATION WORK </t>
  </si>
  <si>
    <t xml:space="preserve"> Dhindhali village  PIPE LINE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</si>
</sst>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164" fontId="0" fillId="2" borderId="0" xfId="1" applyFont="1" applyFill="1" applyBorder="1" applyAlignment="1">
      <alignment vertical="center"/>
    </xf>
    <xf numFmtId="164" fontId="6" fillId="2" borderId="0" xfId="1" applyFont="1" applyFill="1" applyBorder="1" applyAlignment="1">
      <alignment vertical="center"/>
    </xf>
    <xf numFmtId="164" fontId="0" fillId="0" borderId="0" xfId="1" applyFont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164" fontId="5" fillId="2" borderId="0" xfId="1" applyFont="1" applyFill="1" applyBorder="1" applyAlignment="1">
      <alignment horizontal="center" vertical="center"/>
    </xf>
    <xf numFmtId="164" fontId="3" fillId="2" borderId="0" xfId="1" applyFont="1" applyFill="1" applyBorder="1" applyAlignment="1">
      <alignment horizontal="center" vertical="center"/>
    </xf>
    <xf numFmtId="164" fontId="3" fillId="2" borderId="0" xfId="1" applyFont="1" applyFill="1" applyBorder="1" applyAlignment="1">
      <alignment vertical="center"/>
    </xf>
    <xf numFmtId="164" fontId="4" fillId="2" borderId="0" xfId="1" applyFont="1" applyFill="1" applyBorder="1" applyAlignment="1">
      <alignment vertical="center"/>
    </xf>
    <xf numFmtId="164" fontId="5" fillId="2" borderId="5" xfId="1" applyFont="1" applyFill="1" applyBorder="1" applyAlignment="1">
      <alignment horizontal="center" vertical="center" wrapText="1"/>
    </xf>
    <xf numFmtId="164" fontId="3" fillId="2" borderId="4" xfId="1" applyFont="1" applyFill="1" applyBorder="1" applyAlignment="1">
      <alignment vertical="center"/>
    </xf>
    <xf numFmtId="164" fontId="3" fillId="3" borderId="1" xfId="1" applyFont="1" applyFill="1" applyBorder="1" applyAlignment="1">
      <alignment vertical="center"/>
    </xf>
    <xf numFmtId="164" fontId="0" fillId="3" borderId="0" xfId="1" applyFont="1" applyFill="1" applyBorder="1" applyAlignment="1">
      <alignment vertical="center"/>
    </xf>
    <xf numFmtId="164" fontId="0" fillId="2" borderId="3" xfId="1" applyFont="1" applyFill="1" applyBorder="1" applyAlignment="1">
      <alignment vertical="center"/>
    </xf>
    <xf numFmtId="164" fontId="3" fillId="2" borderId="3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vertical="center"/>
    </xf>
    <xf numFmtId="164" fontId="0" fillId="0" borderId="3" xfId="1" applyFont="1" applyBorder="1" applyAlignment="1">
      <alignment vertical="center"/>
    </xf>
    <xf numFmtId="164" fontId="3" fillId="2" borderId="3" xfId="1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0" fillId="3" borderId="3" xfId="1" applyFont="1" applyFill="1" applyBorder="1" applyAlignment="1">
      <alignment vertical="center"/>
    </xf>
    <xf numFmtId="164" fontId="3" fillId="3" borderId="3" xfId="1" applyFont="1" applyFill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164" fontId="3" fillId="2" borderId="3" xfId="1" applyFont="1" applyFill="1" applyBorder="1" applyAlignment="1">
      <alignment horizontal="right" vertical="center"/>
    </xf>
    <xf numFmtId="164" fontId="3" fillId="2" borderId="5" xfId="1" applyFont="1" applyFill="1" applyBorder="1" applyAlignment="1">
      <alignment vertical="center"/>
    </xf>
    <xf numFmtId="164" fontId="5" fillId="2" borderId="5" xfId="1" applyFont="1" applyFill="1" applyBorder="1" applyAlignment="1">
      <alignment vertical="center"/>
    </xf>
    <xf numFmtId="164" fontId="5" fillId="2" borderId="3" xfId="1" applyFont="1" applyFill="1" applyBorder="1" applyAlignment="1">
      <alignment vertical="center"/>
    </xf>
    <xf numFmtId="164" fontId="5" fillId="2" borderId="4" xfId="1" applyFont="1" applyFill="1" applyBorder="1" applyAlignment="1">
      <alignment vertical="center"/>
    </xf>
    <xf numFmtId="164" fontId="0" fillId="2" borderId="0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vertical="center"/>
    </xf>
    <xf numFmtId="164" fontId="7" fillId="2" borderId="0" xfId="1" applyFont="1" applyFill="1" applyBorder="1" applyAlignment="1">
      <alignment vertical="center"/>
    </xf>
    <xf numFmtId="0" fontId="6" fillId="2" borderId="0" xfId="1" applyNumberFormat="1" applyFont="1" applyFill="1" applyBorder="1" applyAlignment="1">
      <alignment horizontal="center"/>
    </xf>
    <xf numFmtId="0" fontId="6" fillId="2" borderId="4" xfId="1" applyNumberFormat="1" applyFont="1" applyFill="1" applyBorder="1" applyAlignment="1">
      <alignment horizontal="center"/>
    </xf>
    <xf numFmtId="0" fontId="6" fillId="3" borderId="1" xfId="1" applyNumberFormat="1" applyFont="1" applyFill="1" applyBorder="1" applyAlignment="1">
      <alignment horizontal="center"/>
    </xf>
    <xf numFmtId="0" fontId="6" fillId="2" borderId="3" xfId="1" applyNumberFormat="1" applyFont="1" applyFill="1" applyBorder="1" applyAlignment="1">
      <alignment horizontal="center"/>
    </xf>
    <xf numFmtId="0" fontId="6" fillId="3" borderId="3" xfId="1" applyNumberFormat="1" applyFont="1" applyFill="1" applyBorder="1" applyAlignment="1">
      <alignment horizontal="center"/>
    </xf>
    <xf numFmtId="0" fontId="5" fillId="3" borderId="3" xfId="1" applyNumberFormat="1" applyFont="1" applyFill="1" applyBorder="1" applyAlignment="1">
      <alignment horizontal="center"/>
    </xf>
    <xf numFmtId="0" fontId="5" fillId="2" borderId="3" xfId="1" applyNumberFormat="1" applyFont="1" applyFill="1" applyBorder="1" applyAlignment="1">
      <alignment horizontal="center"/>
    </xf>
    <xf numFmtId="0" fontId="5" fillId="2" borderId="5" xfId="1" applyNumberFormat="1" applyFont="1" applyFill="1" applyBorder="1" applyAlignment="1">
      <alignment horizontal="center"/>
    </xf>
    <xf numFmtId="0" fontId="5" fillId="2" borderId="4" xfId="1" applyNumberFormat="1" applyFont="1" applyFill="1" applyBorder="1" applyAlignment="1">
      <alignment horizontal="center"/>
    </xf>
    <xf numFmtId="14" fontId="3" fillId="2" borderId="3" xfId="1" applyNumberFormat="1" applyFont="1" applyFill="1" applyBorder="1" applyAlignment="1">
      <alignment horizontal="center" vertical="center"/>
    </xf>
    <xf numFmtId="14" fontId="3" fillId="3" borderId="3" xfId="1" applyNumberFormat="1" applyFont="1" applyFill="1" applyBorder="1" applyAlignment="1">
      <alignment vertical="center"/>
    </xf>
    <xf numFmtId="14" fontId="3" fillId="0" borderId="3" xfId="1" applyNumberFormat="1" applyFont="1" applyBorder="1" applyAlignment="1">
      <alignment horizontal="center" vertical="center"/>
    </xf>
    <xf numFmtId="14" fontId="3" fillId="2" borderId="3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9" fillId="2" borderId="5" xfId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0" fontId="6" fillId="0" borderId="0" xfId="0" applyFont="1"/>
    <xf numFmtId="164" fontId="7" fillId="2" borderId="0" xfId="1" applyFont="1" applyFill="1" applyBorder="1" applyAlignment="1">
      <alignment horizontal="right" vertical="center"/>
    </xf>
    <xf numFmtId="164" fontId="8" fillId="2" borderId="2" xfId="1" applyFont="1" applyFill="1" applyBorder="1" applyAlignment="1">
      <alignment horizontal="center" vertical="center"/>
    </xf>
    <xf numFmtId="14" fontId="8" fillId="2" borderId="2" xfId="1" applyNumberFormat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workbookViewId="0">
      <pane xSplit="1" ySplit="5" topLeftCell="B22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ColWidth="9" defaultRowHeight="24.95" customHeight="1" x14ac:dyDescent="0.25"/>
  <cols>
    <col min="1" max="1" width="10.5703125" style="30" bestFit="1" customWidth="1"/>
    <col min="2" max="2" width="30" style="1" customWidth="1"/>
    <col min="3" max="3" width="13.5703125" style="1" bestFit="1" customWidth="1"/>
    <col min="4" max="4" width="11.7109375" style="1" bestFit="1" customWidth="1"/>
    <col min="5" max="5" width="16.140625" style="1" bestFit="1" customWidth="1"/>
    <col min="6" max="6" width="13.28515625" style="1" customWidth="1"/>
    <col min="7" max="7" width="16.140625" style="1" bestFit="1" customWidth="1"/>
    <col min="8" max="8" width="14.7109375" style="1" customWidth="1"/>
    <col min="9" max="9" width="16.140625" style="1" bestFit="1" customWidth="1"/>
    <col min="10" max="10" width="12.5703125" style="1" bestFit="1" customWidth="1"/>
    <col min="11" max="11" width="13.7109375" style="1" bestFit="1" customWidth="1"/>
    <col min="12" max="12" width="11.7109375" style="1" customWidth="1"/>
    <col min="13" max="13" width="10.42578125" style="1" customWidth="1"/>
    <col min="14" max="15" width="14.85546875" style="1" customWidth="1"/>
    <col min="16" max="16" width="15.7109375" style="1" bestFit="1" customWidth="1"/>
    <col min="17" max="17" width="14" style="1" customWidth="1"/>
    <col min="18" max="18" width="93.5703125" style="1" customWidth="1"/>
    <col min="19" max="19" width="14" style="1" customWidth="1"/>
    <col min="20" max="16384" width="9" style="1"/>
  </cols>
  <sheetData>
    <row r="1" spans="1:42" ht="24.95" customHeight="1" x14ac:dyDescent="0.25">
      <c r="A1" s="49" t="s">
        <v>36</v>
      </c>
      <c r="B1" s="2" t="s">
        <v>12</v>
      </c>
      <c r="E1" s="3"/>
      <c r="F1" s="3"/>
      <c r="G1" s="3"/>
    </row>
    <row r="2" spans="1:42" ht="24.95" customHeight="1" x14ac:dyDescent="0.25">
      <c r="A2" s="49" t="s">
        <v>37</v>
      </c>
      <c r="B2" s="4" t="s">
        <v>19</v>
      </c>
      <c r="C2" s="4"/>
      <c r="D2" s="4"/>
      <c r="H2" s="5" t="s">
        <v>2</v>
      </c>
      <c r="I2" s="6"/>
      <c r="J2" s="7"/>
      <c r="K2" s="7"/>
      <c r="L2" s="7"/>
      <c r="M2" s="7"/>
      <c r="N2" s="7"/>
      <c r="O2" s="7"/>
      <c r="P2" s="7"/>
    </row>
    <row r="3" spans="1:42" ht="24.95" customHeight="1" x14ac:dyDescent="0.25">
      <c r="A3" s="49" t="s">
        <v>38</v>
      </c>
      <c r="B3" s="4" t="s">
        <v>20</v>
      </c>
      <c r="C3" s="4"/>
      <c r="D3" s="4"/>
      <c r="H3" s="5"/>
      <c r="I3" s="6"/>
      <c r="J3" s="7"/>
      <c r="K3" s="7"/>
      <c r="L3" s="7"/>
      <c r="M3" s="7"/>
      <c r="N3" s="7"/>
      <c r="O3" s="7"/>
      <c r="P3" s="7"/>
    </row>
    <row r="4" spans="1:42" ht="24.95" customHeight="1" thickBot="1" x14ac:dyDescent="0.3">
      <c r="A4" s="49" t="s">
        <v>39</v>
      </c>
      <c r="B4" s="7" t="s">
        <v>20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Q4" s="8"/>
      <c r="R4" s="8"/>
      <c r="S4" s="8"/>
    </row>
    <row r="5" spans="1:42" ht="24.95" customHeight="1" x14ac:dyDescent="0.25">
      <c r="A5" s="43" t="s">
        <v>21</v>
      </c>
      <c r="B5" s="44" t="s">
        <v>22</v>
      </c>
      <c r="C5" s="45" t="s">
        <v>23</v>
      </c>
      <c r="D5" s="46" t="s">
        <v>24</v>
      </c>
      <c r="E5" s="44" t="s">
        <v>25</v>
      </c>
      <c r="F5" s="44" t="s">
        <v>26</v>
      </c>
      <c r="G5" s="46" t="s">
        <v>27</v>
      </c>
      <c r="H5" s="47" t="s">
        <v>28</v>
      </c>
      <c r="I5" s="48" t="s">
        <v>0</v>
      </c>
      <c r="J5" s="44" t="s">
        <v>29</v>
      </c>
      <c r="K5" s="44" t="s">
        <v>30</v>
      </c>
      <c r="L5" s="44" t="s">
        <v>31</v>
      </c>
      <c r="M5" s="44" t="s">
        <v>32</v>
      </c>
      <c r="N5" s="44" t="s">
        <v>33</v>
      </c>
      <c r="O5" s="9" t="s">
        <v>3</v>
      </c>
      <c r="P5" s="9" t="s">
        <v>34</v>
      </c>
      <c r="Q5" s="9" t="s">
        <v>35</v>
      </c>
      <c r="R5" s="9" t="s">
        <v>1</v>
      </c>
      <c r="S5" s="9" t="s">
        <v>4</v>
      </c>
    </row>
    <row r="6" spans="1:42" ht="24.95" customHeight="1" thickBot="1" x14ac:dyDescent="0.3">
      <c r="A6" s="31"/>
      <c r="B6" s="10"/>
      <c r="C6" s="10"/>
      <c r="D6" s="10"/>
      <c r="E6" s="10"/>
      <c r="F6" s="10"/>
      <c r="G6" s="10"/>
      <c r="H6" s="10"/>
      <c r="I6" s="10"/>
      <c r="J6" s="10">
        <v>0.01</v>
      </c>
      <c r="K6" s="10">
        <v>0.05</v>
      </c>
      <c r="L6" s="10">
        <v>0.1</v>
      </c>
      <c r="M6" s="10">
        <v>0.1</v>
      </c>
      <c r="N6" s="10"/>
      <c r="O6" s="10"/>
      <c r="P6" s="10"/>
      <c r="Q6" s="10"/>
      <c r="R6" s="10"/>
      <c r="S6" s="10"/>
    </row>
    <row r="7" spans="1:42" s="12" customFormat="1" ht="24.95" customHeight="1" x14ac:dyDescent="0.25">
      <c r="A7" s="3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24.95" customHeight="1" x14ac:dyDescent="0.25">
      <c r="A8" s="33">
        <v>61885</v>
      </c>
      <c r="B8" s="14" t="s">
        <v>43</v>
      </c>
      <c r="C8" s="39">
        <v>45475</v>
      </c>
      <c r="D8" s="14">
        <v>1</v>
      </c>
      <c r="E8" s="14">
        <v>767800</v>
      </c>
      <c r="F8" s="14">
        <v>0</v>
      </c>
      <c r="G8" s="14">
        <f>E8-F8</f>
        <v>767800</v>
      </c>
      <c r="H8" s="14">
        <f>ROUND(G8*18%,)</f>
        <v>138204</v>
      </c>
      <c r="I8" s="14">
        <f>G8+H8</f>
        <v>906004</v>
      </c>
      <c r="J8" s="14">
        <f>ROUND(G8*$J$6,)</f>
        <v>7678</v>
      </c>
      <c r="K8" s="14">
        <f>ROUND(G8*5%,)</f>
        <v>38390</v>
      </c>
      <c r="L8" s="14">
        <f>ROUND(G8*10%,)</f>
        <v>76780</v>
      </c>
      <c r="M8" s="14">
        <f>ROUND(G8*10%,)</f>
        <v>76780</v>
      </c>
      <c r="N8" s="14">
        <f>H8</f>
        <v>138204</v>
      </c>
      <c r="O8" s="14">
        <v>118750</v>
      </c>
      <c r="P8" s="14">
        <f>ROUND(I8-SUM(J8:O8),)</f>
        <v>449422</v>
      </c>
      <c r="Q8" s="15">
        <v>118800</v>
      </c>
      <c r="R8" s="16" t="s">
        <v>8</v>
      </c>
      <c r="S8" s="15">
        <f>SUM(P8:P11)-SUM(Q8:Q11)</f>
        <v>239626</v>
      </c>
    </row>
    <row r="9" spans="1:42" ht="24.95" customHeight="1" x14ac:dyDescent="0.25">
      <c r="A9" s="33">
        <v>61885</v>
      </c>
      <c r="B9" s="14" t="s">
        <v>17</v>
      </c>
      <c r="C9" s="39">
        <v>45475</v>
      </c>
      <c r="D9" s="17">
        <v>1</v>
      </c>
      <c r="E9" s="15">
        <f>N8</f>
        <v>138204</v>
      </c>
      <c r="F9" s="15"/>
      <c r="G9" s="15"/>
      <c r="H9" s="18"/>
      <c r="I9" s="15"/>
      <c r="J9" s="15"/>
      <c r="K9" s="18"/>
      <c r="L9" s="18"/>
      <c r="M9" s="18"/>
      <c r="N9" s="18"/>
      <c r="O9" s="18"/>
      <c r="P9" s="15">
        <f>E9</f>
        <v>138204</v>
      </c>
      <c r="Q9" s="15">
        <v>79200</v>
      </c>
      <c r="R9" s="16" t="s">
        <v>9</v>
      </c>
      <c r="S9" s="15"/>
    </row>
    <row r="10" spans="1:42" ht="24.95" customHeight="1" x14ac:dyDescent="0.25">
      <c r="A10" s="33">
        <v>61885</v>
      </c>
      <c r="B10" s="14"/>
      <c r="C10" s="39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>
        <v>150000</v>
      </c>
      <c r="R10" s="16" t="s">
        <v>18</v>
      </c>
      <c r="S10" s="15"/>
    </row>
    <row r="11" spans="1:42" ht="24.95" customHeight="1" x14ac:dyDescent="0.25">
      <c r="A11" s="33">
        <v>61885</v>
      </c>
      <c r="B11" s="14"/>
      <c r="C11" s="39"/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5"/>
    </row>
    <row r="12" spans="1:42" ht="24.95" customHeight="1" x14ac:dyDescent="0.25">
      <c r="A12" s="34"/>
      <c r="B12" s="20"/>
      <c r="C12" s="4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42" ht="24.95" customHeight="1" x14ac:dyDescent="0.25">
      <c r="A13" s="33">
        <v>62822</v>
      </c>
      <c r="B13" s="14" t="s">
        <v>40</v>
      </c>
      <c r="C13" s="41"/>
      <c r="D13" s="2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5">
        <v>74250</v>
      </c>
      <c r="R13" s="16" t="s">
        <v>11</v>
      </c>
      <c r="S13" s="15">
        <f>SUM(P13:P14)-SUM(Q13:Q14)</f>
        <v>-74250</v>
      </c>
    </row>
    <row r="14" spans="1:42" ht="24.95" customHeight="1" x14ac:dyDescent="0.25">
      <c r="A14" s="33">
        <v>62822</v>
      </c>
      <c r="B14" s="14"/>
      <c r="C14" s="39"/>
      <c r="D14" s="17"/>
      <c r="E14" s="15"/>
      <c r="F14" s="15"/>
      <c r="G14" s="15"/>
      <c r="H14" s="18"/>
      <c r="I14" s="15"/>
      <c r="J14" s="15"/>
      <c r="K14" s="18"/>
      <c r="L14" s="18"/>
      <c r="M14" s="18"/>
      <c r="N14" s="18"/>
      <c r="O14" s="18"/>
      <c r="P14" s="15"/>
      <c r="Q14" s="15"/>
      <c r="R14" s="16"/>
      <c r="S14" s="15"/>
    </row>
    <row r="15" spans="1:42" ht="24.95" customHeight="1" x14ac:dyDescent="0.25">
      <c r="A15" s="35"/>
      <c r="B15" s="20"/>
      <c r="C15" s="4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19"/>
      <c r="S15" s="20"/>
    </row>
    <row r="16" spans="1:42" ht="24.95" customHeight="1" x14ac:dyDescent="0.25">
      <c r="A16" s="33">
        <v>62821</v>
      </c>
      <c r="B16" s="14" t="s">
        <v>41</v>
      </c>
      <c r="C16" s="39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>
        <v>74250</v>
      </c>
      <c r="R16" s="16" t="s">
        <v>13</v>
      </c>
      <c r="S16" s="15">
        <f>SUM(P16:P17)-SUM(Q16:Q17)</f>
        <v>-74250</v>
      </c>
    </row>
    <row r="17" spans="1:19" ht="24.95" customHeight="1" x14ac:dyDescent="0.25">
      <c r="A17" s="33">
        <v>62821</v>
      </c>
      <c r="B17" s="14"/>
      <c r="C17" s="39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5"/>
    </row>
    <row r="18" spans="1:19" ht="24.95" customHeight="1" x14ac:dyDescent="0.25">
      <c r="A18" s="35"/>
      <c r="B18" s="20"/>
      <c r="C18" s="4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9"/>
      <c r="S18" s="20"/>
    </row>
    <row r="19" spans="1:19" ht="24.95" customHeight="1" x14ac:dyDescent="0.25">
      <c r="A19" s="33">
        <v>63214</v>
      </c>
      <c r="B19" s="14" t="s">
        <v>42</v>
      </c>
      <c r="C19" s="39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>
        <v>148500</v>
      </c>
      <c r="R19" s="16" t="s">
        <v>14</v>
      </c>
      <c r="S19" s="15">
        <f>SUM(P19:P22)-SUM(Q19:Q22)</f>
        <v>-148500</v>
      </c>
    </row>
    <row r="20" spans="1:19" ht="24.95" customHeight="1" x14ac:dyDescent="0.25">
      <c r="A20" s="36">
        <v>63214</v>
      </c>
      <c r="B20" s="15"/>
      <c r="C20" s="4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3"/>
      <c r="S20" s="15"/>
    </row>
    <row r="21" spans="1:19" ht="24.95" customHeight="1" x14ac:dyDescent="0.25">
      <c r="A21" s="33">
        <v>63214</v>
      </c>
      <c r="B21" s="15"/>
      <c r="C21" s="4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3"/>
      <c r="S21" s="15"/>
    </row>
    <row r="22" spans="1:19" ht="24.95" customHeight="1" thickBot="1" x14ac:dyDescent="0.3">
      <c r="A22" s="33">
        <v>63214</v>
      </c>
      <c r="B22" s="17"/>
      <c r="C22" s="39"/>
      <c r="D22" s="17"/>
      <c r="E22" s="22"/>
      <c r="F22" s="22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24.95" customHeight="1" x14ac:dyDescent="0.25">
      <c r="A23" s="37"/>
      <c r="B23" s="23"/>
      <c r="C23" s="23"/>
      <c r="D23" s="23"/>
      <c r="E23" s="23"/>
      <c r="F23" s="23"/>
      <c r="G23" s="23"/>
      <c r="H23" s="23"/>
      <c r="I23" s="23"/>
      <c r="J23" s="23"/>
      <c r="K23" s="24">
        <f t="shared" ref="K23:O23" si="0">SUM(K8:K22)</f>
        <v>38390</v>
      </c>
      <c r="L23" s="24">
        <f t="shared" si="0"/>
        <v>76780</v>
      </c>
      <c r="M23" s="24">
        <f t="shared" si="0"/>
        <v>76780</v>
      </c>
      <c r="N23" s="24">
        <f t="shared" si="0"/>
        <v>138204</v>
      </c>
      <c r="O23" s="24">
        <f t="shared" si="0"/>
        <v>118750</v>
      </c>
      <c r="P23" s="24">
        <f>SUM(P8:P22)</f>
        <v>587626</v>
      </c>
      <c r="Q23" s="24">
        <f>SUM(Q8:Q22)</f>
        <v>645000</v>
      </c>
      <c r="R23" s="23"/>
      <c r="S23" s="24"/>
    </row>
    <row r="24" spans="1:19" ht="24.95" customHeight="1" x14ac:dyDescent="0.25">
      <c r="A24" s="3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5"/>
      <c r="R24" s="15"/>
      <c r="S24" s="25"/>
    </row>
    <row r="25" spans="1:19" ht="24.95" customHeight="1" thickBot="1" x14ac:dyDescent="0.3">
      <c r="A25" s="38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26">
        <f>P23-Q23</f>
        <v>-57374</v>
      </c>
      <c r="R25" s="10"/>
      <c r="S25" s="26">
        <f>SUM(S8:S24)</f>
        <v>-57374</v>
      </c>
    </row>
    <row r="29" spans="1:19" ht="24.95" customHeight="1" x14ac:dyDescent="0.25">
      <c r="D29" s="27"/>
      <c r="E29" s="27"/>
      <c r="F29" s="27"/>
      <c r="G29" s="27"/>
      <c r="H29" s="27"/>
      <c r="I29" s="27"/>
      <c r="M29" s="51" t="s">
        <v>15</v>
      </c>
      <c r="N29" s="51"/>
      <c r="O29" s="51"/>
    </row>
    <row r="30" spans="1:19" ht="24.95" customHeight="1" x14ac:dyDescent="0.25">
      <c r="D30" s="27"/>
      <c r="E30" s="27"/>
      <c r="F30" s="27"/>
      <c r="G30" s="27"/>
      <c r="H30" s="27"/>
      <c r="I30" s="27"/>
      <c r="L30" s="1" t="s">
        <v>7</v>
      </c>
      <c r="M30" s="52">
        <v>45553</v>
      </c>
      <c r="N30" s="52"/>
      <c r="O30" s="52"/>
    </row>
    <row r="31" spans="1:19" ht="24.95" customHeight="1" x14ac:dyDescent="0.25">
      <c r="G31" s="27"/>
      <c r="I31" s="27"/>
      <c r="M31" s="53" t="s">
        <v>5</v>
      </c>
      <c r="N31" s="53"/>
      <c r="O31" s="28">
        <f>K23+L23+M23</f>
        <v>191950</v>
      </c>
    </row>
    <row r="32" spans="1:19" ht="24.95" customHeight="1" x14ac:dyDescent="0.25">
      <c r="M32" s="53" t="s">
        <v>16</v>
      </c>
      <c r="N32" s="53"/>
      <c r="O32" s="28">
        <f>O23</f>
        <v>118750</v>
      </c>
    </row>
    <row r="33" spans="7:15" ht="24.95" customHeight="1" x14ac:dyDescent="0.25">
      <c r="M33" s="53" t="s">
        <v>6</v>
      </c>
      <c r="N33" s="53"/>
      <c r="O33" s="28">
        <f>Q25</f>
        <v>-57374</v>
      </c>
    </row>
    <row r="34" spans="7:15" ht="24.95" customHeight="1" x14ac:dyDescent="0.25">
      <c r="G34" s="50"/>
      <c r="H34" s="50"/>
      <c r="I34" s="29"/>
      <c r="M34" s="53" t="s">
        <v>10</v>
      </c>
      <c r="N34" s="53"/>
      <c r="O34" s="28">
        <f>N23-P9</f>
        <v>0</v>
      </c>
    </row>
  </sheetData>
  <mergeCells count="7">
    <mergeCell ref="G34:H34"/>
    <mergeCell ref="M29:O29"/>
    <mergeCell ref="M30:O30"/>
    <mergeCell ref="M31:N31"/>
    <mergeCell ref="M32:N32"/>
    <mergeCell ref="M33:N33"/>
    <mergeCell ref="M34:N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2025-05-29T11:11:12Z</dcterms:modified>
</cp:coreProperties>
</file>