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2C4B1B9E-35FE-42C7-B4E4-3443AD1676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1" i="1"/>
  <c r="E12" i="1" s="1"/>
  <c r="O12" i="1" s="1"/>
  <c r="N25" i="1" l="1"/>
  <c r="M33" i="1" s="1"/>
  <c r="E16" i="1"/>
  <c r="H15" i="1"/>
  <c r="I15" i="1" l="1"/>
  <c r="K15" i="1" s="1"/>
  <c r="L15" i="1"/>
  <c r="O16" i="1" s="1"/>
  <c r="U12" i="1"/>
  <c r="U11" i="1"/>
  <c r="U9" i="1"/>
  <c r="U8" i="1"/>
  <c r="J15" i="1" l="1"/>
  <c r="G8" i="1"/>
  <c r="M8" i="1" s="1"/>
  <c r="M25" i="1" s="1"/>
  <c r="G10" i="1" l="1"/>
  <c r="I10" i="1" s="1"/>
  <c r="J10" i="1" s="1"/>
  <c r="O10" i="1" s="1"/>
  <c r="H8" i="1" l="1"/>
  <c r="K8" i="1"/>
  <c r="K25" i="1" s="1"/>
  <c r="M32" i="1" s="1"/>
  <c r="J8" i="1"/>
  <c r="J25" i="1" s="1"/>
  <c r="L8" i="1" l="1"/>
  <c r="I8" i="1"/>
  <c r="U25" i="1"/>
  <c r="E9" i="1" l="1"/>
  <c r="O9" i="1" s="1"/>
  <c r="L25" i="1"/>
  <c r="M35" i="1" s="1"/>
  <c r="O8" i="1"/>
  <c r="O25" i="1" l="1"/>
  <c r="U27" i="1" s="1"/>
  <c r="M34" i="1" s="1"/>
</calcChain>
</file>

<file path=xl/sharedStrings.xml><?xml version="1.0" encoding="utf-8"?>
<sst xmlns="http://schemas.openxmlformats.org/spreadsheetml/2006/main" count="63" uniqueCount="57">
  <si>
    <t>Amount</t>
  </si>
  <si>
    <t>PAYMENT NOTE No.</t>
  </si>
  <si>
    <t>UTR</t>
  </si>
  <si>
    <t>SD (5%)</t>
  </si>
  <si>
    <t>Advance paid</t>
  </si>
  <si>
    <t>Pump House work</t>
  </si>
  <si>
    <t>Balance Payable Amount Rs. -</t>
  </si>
  <si>
    <t>Total Paid Amount Rs. -</t>
  </si>
  <si>
    <t>Ashish Contractor</t>
  </si>
  <si>
    <t>Hold Amount For Painting work.</t>
  </si>
  <si>
    <t>Hold Amount Excess Against DPR</t>
  </si>
  <si>
    <t>09-06-2023 NEFT/AXISP00397387011/RIUP23/553/ASHISH CONTRACTO 316798.00</t>
  </si>
  <si>
    <t>RIUP23/553</t>
  </si>
  <si>
    <t>Singara Village Pump House work</t>
  </si>
  <si>
    <t>23-01-2023 NEFT/AXISP00356693748/RIUP22/1904/ASHISH CONTRACT ₹ 2,90,024.00</t>
  </si>
  <si>
    <t>GST Release Note</t>
  </si>
  <si>
    <t>27-02-2023 NEFT/AXISP00365798944/RIUP22/2313/ASHISH CONTRACT 58656.00</t>
  </si>
  <si>
    <t>20-10-2022 NEFT/AXISP00330252340/RIUP22/1053/ASHISH CONTRACT 99000.00</t>
  </si>
  <si>
    <t xml:space="preserve">Bedkheri village -Pump house work </t>
  </si>
  <si>
    <t>20-10-2022 NEFT/AXISP00330252337/RIUP22/1058/ASHISH CONTRACT 99000.00</t>
  </si>
  <si>
    <t>27-02-2023 NEFT/AXISP00365995606/RIUP22/2328/ASHISH CONTRACT 156917.00</t>
  </si>
  <si>
    <t>20-03-2023 NEFT/AXISP00372793135/RIUP22/2669/ASHISH CONTRACT 51758.00</t>
  </si>
  <si>
    <t>24-07-2023 NEFT/AXISP00408923307/RIUP23/1150/ASHISH CONTRACT 69835.00</t>
  </si>
  <si>
    <t>RIUP23/1150</t>
  </si>
  <si>
    <t>Bedkheri Village Boundary Wall Work</t>
  </si>
  <si>
    <t>_</t>
  </si>
  <si>
    <t>29-11-2023 NEFT/AXISP00447355225/RIUP23/3432/ASHISH CONTRACTOR/PUNB0043110 23882.00</t>
  </si>
  <si>
    <t>GST</t>
  </si>
  <si>
    <t>16-05-2024 NEFT/AXISP00500630399/RIUP24/4320/ASHISH CONTRACTOR/PUNB0043110 23531.00</t>
  </si>
  <si>
    <t xml:space="preserve">AARHAM INTERNATIONAL </t>
  </si>
  <si>
    <t xml:space="preserve">Total Hold </t>
  </si>
  <si>
    <t>DPR Excess  Debit</t>
  </si>
  <si>
    <t>Advance/ Surplus</t>
  </si>
  <si>
    <t>GST Remaining</t>
  </si>
  <si>
    <t>22.7.24 - Girija Joshi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</si>
  <si>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</si>
  <si>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</si>
  <si>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</si>
  <si>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</si>
  <si>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</si>
  <si>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</si>
  <si>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</si>
  <si>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</si>
  <si>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</si>
  <si>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</si>
  <si>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</si>
  <si>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</si>
  <si>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</si>
  <si>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</si>
  <si>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</si>
  <si>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</si>
  <si>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</si>
  <si>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</si>
  <si>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</si>
  <si>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</si>
  <si>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</si>
  <si>
    <t>BHGIMAZRA VILLAGE Boundary wall construction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</si>
</sst>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5" fontId="3" fillId="3" borderId="5" xfId="0" applyNumberFormat="1" applyFont="1" applyFill="1" applyBorder="1" applyAlignment="1">
      <alignment horizontal="center"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14" fontId="3" fillId="2" borderId="5" xfId="1" applyNumberFormat="1" applyFont="1" applyFill="1" applyBorder="1" applyAlignment="1">
      <alignment vertical="center"/>
    </xf>
    <xf numFmtId="14" fontId="3" fillId="3" borderId="5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165" fontId="6" fillId="2" borderId="14" xfId="0" applyNumberFormat="1" applyFont="1" applyFill="1" applyBorder="1" applyAlignment="1">
      <alignment vertical="center"/>
    </xf>
    <xf numFmtId="165" fontId="6" fillId="2" borderId="17" xfId="0" applyNumberFormat="1" applyFont="1" applyFill="1" applyBorder="1" applyAlignment="1">
      <alignment vertical="center"/>
    </xf>
    <xf numFmtId="43" fontId="8" fillId="4" borderId="5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64" fontId="9" fillId="2" borderId="9" xfId="1" applyFont="1" applyFill="1" applyBorder="1" applyAlignment="1">
      <alignment horizontal="center" vertical="center"/>
    </xf>
    <xf numFmtId="164" fontId="6" fillId="2" borderId="9" xfId="1" applyFont="1" applyFill="1" applyBorder="1" applyAlignment="1">
      <alignment horizontal="center" vertical="center"/>
    </xf>
    <xf numFmtId="0" fontId="6" fillId="0" borderId="0" xfId="0" applyFont="1"/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4" fontId="7" fillId="2" borderId="12" xfId="0" applyNumberFormat="1" applyFont="1" applyFill="1" applyBorder="1" applyAlignment="1">
      <alignment horizontal="center" vertical="center"/>
    </xf>
    <xf numFmtId="14" fontId="7" fillId="2" borderId="13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5"/>
  <sheetViews>
    <sheetView tabSelected="1" zoomScale="85" zoomScaleNormal="85" workbookViewId="0">
      <pane ySplit="6" topLeftCell="A23" activePane="bottomLeft" state="frozen"/>
      <selection pane="bottomLeft" activeCell="B8" sqref="B8"/>
    </sheetView>
  </sheetViews>
  <sheetFormatPr defaultColWidth="9" defaultRowHeight="30.7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3" style="3" customWidth="1"/>
    <col min="5" max="5" width="13.28515625" style="3" bestFit="1" customWidth="1"/>
    <col min="6" max="7" width="13.28515625" style="3" customWidth="1"/>
    <col min="8" max="8" width="14.7109375" style="17" customWidth="1"/>
    <col min="9" max="9" width="12.7109375" style="17" bestFit="1" customWidth="1"/>
    <col min="10" max="10" width="11.42578125" style="3" bestFit="1" customWidth="1"/>
    <col min="11" max="11" width="11.7109375" style="3" bestFit="1" customWidth="1"/>
    <col min="12" max="15" width="14.7109375" style="3" customWidth="1"/>
    <col min="16" max="16" width="16.42578125" style="3" customWidth="1"/>
    <col min="17" max="17" width="17.85546875" style="3" customWidth="1"/>
    <col min="18" max="18" width="25.42578125" style="3" customWidth="1"/>
    <col min="19" max="19" width="30.140625" style="3" customWidth="1"/>
    <col min="20" max="20" width="13.7109375" style="3" customWidth="1"/>
    <col min="21" max="21" width="14" style="3" customWidth="1"/>
    <col min="22" max="22" width="87.5703125" style="3" bestFit="1" customWidth="1"/>
    <col min="23" max="16384" width="9" style="3"/>
  </cols>
  <sheetData>
    <row r="1" spans="1:85" ht="30.75" customHeight="1" thickBot="1" x14ac:dyDescent="0.3">
      <c r="A1" s="52" t="s">
        <v>52</v>
      </c>
      <c r="B1" s="2" t="s">
        <v>8</v>
      </c>
      <c r="E1" s="4"/>
      <c r="F1" s="4"/>
      <c r="G1" s="4"/>
      <c r="H1" s="5"/>
      <c r="I1" s="5"/>
    </row>
    <row r="2" spans="1:85" ht="30.75" customHeight="1" thickBot="1" x14ac:dyDescent="0.3">
      <c r="A2" s="52" t="s">
        <v>53</v>
      </c>
      <c r="B2" s="6" t="s">
        <v>35</v>
      </c>
      <c r="C2" s="7"/>
      <c r="D2" s="7"/>
      <c r="G2" s="8" t="s">
        <v>5</v>
      </c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85" ht="30.75" customHeight="1" thickBot="1" x14ac:dyDescent="0.3">
      <c r="A3" s="52" t="s">
        <v>54</v>
      </c>
      <c r="B3" s="45" t="s">
        <v>36</v>
      </c>
      <c r="C3" s="7"/>
      <c r="D3" s="7"/>
      <c r="G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85" ht="30.75" customHeight="1" thickBot="1" x14ac:dyDescent="0.3">
      <c r="A4" s="52" t="s">
        <v>55</v>
      </c>
      <c r="B4" s="10" t="s">
        <v>36</v>
      </c>
      <c r="C4" s="10"/>
      <c r="D4" s="10"/>
      <c r="E4" s="10"/>
      <c r="F4" s="9"/>
      <c r="G4" s="9"/>
      <c r="H4" s="11"/>
      <c r="I4" s="11"/>
      <c r="J4" s="9"/>
      <c r="K4" s="9"/>
      <c r="P4" s="9"/>
      <c r="Q4" s="12"/>
      <c r="R4" s="12"/>
      <c r="S4" s="12"/>
      <c r="T4" s="12"/>
      <c r="U4" s="12"/>
      <c r="V4" s="12"/>
    </row>
    <row r="5" spans="1:85" ht="30.75" customHeight="1" x14ac:dyDescent="0.25">
      <c r="A5" s="46" t="s">
        <v>37</v>
      </c>
      <c r="B5" s="47" t="s">
        <v>38</v>
      </c>
      <c r="C5" s="48" t="s">
        <v>39</v>
      </c>
      <c r="D5" s="49" t="s">
        <v>40</v>
      </c>
      <c r="E5" s="47" t="s">
        <v>41</v>
      </c>
      <c r="F5" s="47" t="s">
        <v>42</v>
      </c>
      <c r="G5" s="49" t="s">
        <v>43</v>
      </c>
      <c r="H5" s="50" t="s">
        <v>44</v>
      </c>
      <c r="I5" s="51" t="s">
        <v>0</v>
      </c>
      <c r="J5" s="47" t="s">
        <v>45</v>
      </c>
      <c r="K5" s="47" t="s">
        <v>46</v>
      </c>
      <c r="L5" s="23" t="s">
        <v>47</v>
      </c>
      <c r="M5" s="23" t="s">
        <v>9</v>
      </c>
      <c r="N5" s="23" t="s">
        <v>10</v>
      </c>
      <c r="O5" s="23" t="s">
        <v>48</v>
      </c>
      <c r="P5" s="23" t="s">
        <v>1</v>
      </c>
      <c r="Q5" s="47" t="s">
        <v>49</v>
      </c>
      <c r="R5" s="47" t="s">
        <v>50</v>
      </c>
      <c r="S5" s="23" t="s">
        <v>3</v>
      </c>
      <c r="T5" s="23" t="s">
        <v>4</v>
      </c>
      <c r="U5" s="47" t="s">
        <v>51</v>
      </c>
      <c r="V5" s="47" t="s">
        <v>2</v>
      </c>
    </row>
    <row r="6" spans="1:85" ht="30.75" customHeight="1" thickBot="1" x14ac:dyDescent="0.3">
      <c r="A6" s="37"/>
      <c r="B6" s="16"/>
      <c r="C6" s="16"/>
      <c r="D6" s="16"/>
      <c r="E6" s="16"/>
      <c r="F6" s="16"/>
      <c r="G6" s="16"/>
      <c r="H6" s="38">
        <v>0.18</v>
      </c>
      <c r="I6" s="16"/>
      <c r="J6" s="38">
        <v>0.01</v>
      </c>
      <c r="K6" s="38">
        <v>0.05</v>
      </c>
      <c r="L6" s="38">
        <v>0.18</v>
      </c>
      <c r="M6" s="38">
        <v>0.1</v>
      </c>
      <c r="N6" s="38"/>
      <c r="O6" s="16"/>
      <c r="P6" s="16"/>
      <c r="Q6" s="16"/>
      <c r="R6" s="38">
        <v>0.01</v>
      </c>
      <c r="S6" s="38">
        <v>0.05</v>
      </c>
      <c r="T6" s="16"/>
      <c r="U6" s="16"/>
      <c r="V6" s="16"/>
    </row>
    <row r="7" spans="1:85" s="18" customFormat="1" ht="30.75" customHeight="1" x14ac:dyDescent="0.25">
      <c r="A7" s="36"/>
      <c r="B7" s="20"/>
      <c r="C7" s="20"/>
      <c r="D7" s="20"/>
      <c r="E7" s="20"/>
      <c r="F7" s="20"/>
      <c r="G7" s="20"/>
      <c r="H7" s="22"/>
      <c r="I7" s="20"/>
      <c r="J7" s="22"/>
      <c r="K7" s="22"/>
      <c r="L7" s="22"/>
      <c r="M7" s="22"/>
      <c r="N7" s="22"/>
      <c r="O7" s="20"/>
      <c r="P7" s="20"/>
      <c r="Q7" s="20"/>
      <c r="R7" s="22"/>
      <c r="S7" s="22"/>
      <c r="T7" s="20"/>
      <c r="U7" s="20"/>
      <c r="V7" s="2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ht="30.75" customHeight="1" x14ac:dyDescent="0.25">
      <c r="A8" s="24">
        <v>57690</v>
      </c>
      <c r="B8" s="26" t="s">
        <v>56</v>
      </c>
      <c r="C8" s="1">
        <v>45079</v>
      </c>
      <c r="D8" s="27">
        <v>23</v>
      </c>
      <c r="E8" s="13">
        <v>407050</v>
      </c>
      <c r="F8" s="13">
        <v>19075</v>
      </c>
      <c r="G8" s="13">
        <f>ROUND(E8-F8,0)</f>
        <v>387975</v>
      </c>
      <c r="H8" s="13">
        <f>ROUND(G8*H6,0)</f>
        <v>69836</v>
      </c>
      <c r="I8" s="13">
        <f>G8+H8</f>
        <v>457811</v>
      </c>
      <c r="J8" s="13">
        <f>G8*$J$6</f>
        <v>3879.75</v>
      </c>
      <c r="K8" s="13">
        <f>G8*$K$6</f>
        <v>19398.75</v>
      </c>
      <c r="L8" s="44">
        <f>H8</f>
        <v>69836</v>
      </c>
      <c r="M8" s="13">
        <f>G8*M6</f>
        <v>38797.5</v>
      </c>
      <c r="N8" s="13">
        <v>9100</v>
      </c>
      <c r="O8" s="13">
        <f>ROUND(I8-SUM(J8:N8),0)</f>
        <v>316799</v>
      </c>
      <c r="P8" s="13" t="s">
        <v>12</v>
      </c>
      <c r="Q8" s="13">
        <v>316798</v>
      </c>
      <c r="R8" s="13">
        <v>0</v>
      </c>
      <c r="S8" s="13">
        <v>0</v>
      </c>
      <c r="T8" s="13">
        <v>0</v>
      </c>
      <c r="U8" s="13">
        <f>ROUND(Q8-R8,0)</f>
        <v>316798</v>
      </c>
      <c r="V8" s="28" t="s">
        <v>11</v>
      </c>
    </row>
    <row r="9" spans="1:85" ht="30.75" customHeight="1" x14ac:dyDescent="0.25">
      <c r="A9" s="24">
        <v>57690</v>
      </c>
      <c r="B9" s="26" t="s">
        <v>15</v>
      </c>
      <c r="C9" s="1">
        <v>45080</v>
      </c>
      <c r="D9" s="29">
        <v>23</v>
      </c>
      <c r="E9" s="13">
        <f>L8</f>
        <v>69836</v>
      </c>
      <c r="F9" s="13"/>
      <c r="G9" s="13"/>
      <c r="H9" s="13">
        <v>0</v>
      </c>
      <c r="I9" s="13"/>
      <c r="J9" s="13">
        <v>0</v>
      </c>
      <c r="K9" s="13">
        <v>0</v>
      </c>
      <c r="L9" s="13">
        <v>0</v>
      </c>
      <c r="M9" s="13"/>
      <c r="N9" s="13"/>
      <c r="O9" s="44">
        <f>E9</f>
        <v>69836</v>
      </c>
      <c r="P9" s="13" t="s">
        <v>23</v>
      </c>
      <c r="Q9" s="13">
        <v>69835</v>
      </c>
      <c r="R9" s="13">
        <v>0</v>
      </c>
      <c r="S9" s="13">
        <v>0</v>
      </c>
      <c r="T9" s="13">
        <v>0</v>
      </c>
      <c r="U9" s="13">
        <f>ROUND(Q9-R9,0)</f>
        <v>69835</v>
      </c>
      <c r="V9" s="28" t="s">
        <v>22</v>
      </c>
    </row>
    <row r="10" spans="1:85" s="18" customFormat="1" ht="30.75" customHeight="1" x14ac:dyDescent="0.25">
      <c r="A10" s="25"/>
      <c r="B10" s="30"/>
      <c r="C10" s="19"/>
      <c r="D10" s="31"/>
      <c r="E10" s="21"/>
      <c r="F10" s="21"/>
      <c r="G10" s="21">
        <f>E10-F10</f>
        <v>0</v>
      </c>
      <c r="H10" s="21">
        <v>0</v>
      </c>
      <c r="I10" s="21">
        <f>G10+H10</f>
        <v>0</v>
      </c>
      <c r="J10" s="21">
        <f>J6*I10</f>
        <v>0</v>
      </c>
      <c r="K10" s="21"/>
      <c r="L10" s="21"/>
      <c r="M10" s="21"/>
      <c r="N10" s="21"/>
      <c r="O10" s="21">
        <f>I10-SUM(J10:L10)</f>
        <v>0</v>
      </c>
      <c r="P10" s="21"/>
      <c r="Q10" s="21"/>
      <c r="R10" s="21"/>
      <c r="S10" s="21"/>
      <c r="T10" s="21"/>
      <c r="U10" s="21"/>
      <c r="V10" s="32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ht="30.75" customHeight="1" x14ac:dyDescent="0.25">
      <c r="A11" s="24">
        <v>54442</v>
      </c>
      <c r="B11" s="26" t="s">
        <v>13</v>
      </c>
      <c r="C11" s="33">
        <v>44937</v>
      </c>
      <c r="D11" s="29">
        <v>6</v>
      </c>
      <c r="E11" s="13">
        <v>381000</v>
      </c>
      <c r="F11" s="13">
        <v>55131</v>
      </c>
      <c r="G11" s="13">
        <v>325869</v>
      </c>
      <c r="H11" s="13">
        <v>58656</v>
      </c>
      <c r="I11" s="13">
        <v>384525</v>
      </c>
      <c r="J11" s="13">
        <v>3258.69</v>
      </c>
      <c r="K11" s="13">
        <v>16293.45</v>
      </c>
      <c r="L11" s="44">
        <f>H11</f>
        <v>58656</v>
      </c>
      <c r="M11" s="13">
        <v>16293.45</v>
      </c>
      <c r="N11" s="13"/>
      <c r="O11" s="13">
        <v>290023</v>
      </c>
      <c r="P11" s="13" t="s">
        <v>12</v>
      </c>
      <c r="Q11" s="13">
        <v>290024</v>
      </c>
      <c r="R11" s="13"/>
      <c r="S11" s="13"/>
      <c r="T11" s="13"/>
      <c r="U11" s="13">
        <f>ROUND(Q11-R11,0)</f>
        <v>290024</v>
      </c>
      <c r="V11" s="28" t="s">
        <v>14</v>
      </c>
    </row>
    <row r="12" spans="1:85" ht="30.75" customHeight="1" x14ac:dyDescent="0.25">
      <c r="A12" s="24">
        <v>54442</v>
      </c>
      <c r="B12" s="26" t="s">
        <v>15</v>
      </c>
      <c r="C12" s="33">
        <v>44980</v>
      </c>
      <c r="D12" s="29">
        <v>6</v>
      </c>
      <c r="E12" s="13">
        <f>L11</f>
        <v>58656</v>
      </c>
      <c r="F12" s="13"/>
      <c r="G12" s="13"/>
      <c r="H12" s="13"/>
      <c r="I12" s="13"/>
      <c r="J12" s="13"/>
      <c r="K12" s="13"/>
      <c r="L12" s="13"/>
      <c r="M12" s="13"/>
      <c r="N12" s="13"/>
      <c r="O12" s="44">
        <f>E12</f>
        <v>58656</v>
      </c>
      <c r="P12" s="13" t="s">
        <v>23</v>
      </c>
      <c r="Q12" s="13">
        <v>58656</v>
      </c>
      <c r="R12" s="13"/>
      <c r="S12" s="13"/>
      <c r="T12" s="13"/>
      <c r="U12" s="13">
        <f>ROUND(Q12-R12,0)</f>
        <v>58656</v>
      </c>
      <c r="V12" s="28" t="s">
        <v>16</v>
      </c>
    </row>
    <row r="13" spans="1:85" ht="30.75" customHeight="1" x14ac:dyDescent="0.25">
      <c r="A13" s="24">
        <v>54442</v>
      </c>
      <c r="B13" s="26"/>
      <c r="C13" s="33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28"/>
    </row>
    <row r="14" spans="1:85" s="18" customFormat="1" ht="30.75" customHeight="1" x14ac:dyDescent="0.25">
      <c r="A14" s="25"/>
      <c r="B14" s="30"/>
      <c r="C14" s="34"/>
      <c r="D14" s="3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32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ht="30.75" customHeight="1" x14ac:dyDescent="0.25">
      <c r="A15" s="24">
        <v>52889</v>
      </c>
      <c r="B15" s="26" t="s">
        <v>24</v>
      </c>
      <c r="C15" s="33">
        <v>45240</v>
      </c>
      <c r="D15" s="29">
        <v>2</v>
      </c>
      <c r="E15" s="13">
        <v>130725</v>
      </c>
      <c r="F15" s="13" t="s">
        <v>25</v>
      </c>
      <c r="G15" s="13">
        <v>130725</v>
      </c>
      <c r="H15" s="13">
        <f>G15*18%</f>
        <v>23530.5</v>
      </c>
      <c r="I15" s="13">
        <f>G15+H15</f>
        <v>154255.5</v>
      </c>
      <c r="J15" s="13">
        <f>I15*1%</f>
        <v>1542.5550000000001</v>
      </c>
      <c r="K15" s="13">
        <f>I15*5%</f>
        <v>7712.7750000000005</v>
      </c>
      <c r="L15" s="44">
        <f>H15</f>
        <v>23530.5</v>
      </c>
      <c r="M15" s="13"/>
      <c r="N15" s="13"/>
      <c r="O15" s="13">
        <v>122882</v>
      </c>
      <c r="P15" s="13" t="s">
        <v>12</v>
      </c>
      <c r="Q15" s="13">
        <v>290024</v>
      </c>
      <c r="R15" s="13"/>
      <c r="S15" s="13"/>
      <c r="T15" s="13"/>
      <c r="U15" s="13">
        <v>99000</v>
      </c>
      <c r="V15" s="28" t="s">
        <v>17</v>
      </c>
    </row>
    <row r="16" spans="1:85" ht="30.75" customHeight="1" x14ac:dyDescent="0.25">
      <c r="A16" s="24">
        <v>52889</v>
      </c>
      <c r="B16" s="26" t="s">
        <v>27</v>
      </c>
      <c r="C16" s="33"/>
      <c r="D16" s="29">
        <v>2</v>
      </c>
      <c r="E16" s="13">
        <f>N15</f>
        <v>0</v>
      </c>
      <c r="F16" s="13"/>
      <c r="G16" s="13"/>
      <c r="H16" s="13"/>
      <c r="I16" s="13"/>
      <c r="J16" s="13"/>
      <c r="K16" s="13"/>
      <c r="L16" s="13"/>
      <c r="M16" s="13"/>
      <c r="N16" s="13"/>
      <c r="O16" s="44">
        <f>L15</f>
        <v>23530.5</v>
      </c>
      <c r="P16" s="13"/>
      <c r="Q16" s="13"/>
      <c r="R16" s="13"/>
      <c r="S16" s="13"/>
      <c r="T16" s="13"/>
      <c r="U16" s="13">
        <v>23882</v>
      </c>
      <c r="V16" s="28" t="s">
        <v>26</v>
      </c>
    </row>
    <row r="17" spans="1:85" ht="30.75" customHeight="1" x14ac:dyDescent="0.25">
      <c r="A17" s="24">
        <v>52889</v>
      </c>
      <c r="B17" s="26"/>
      <c r="C17" s="33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>
        <v>23531</v>
      </c>
      <c r="V17" s="28" t="s">
        <v>28</v>
      </c>
    </row>
    <row r="18" spans="1:85" s="18" customFormat="1" ht="30.75" customHeight="1" x14ac:dyDescent="0.25">
      <c r="A18" s="25"/>
      <c r="B18" s="30"/>
      <c r="C18" s="34"/>
      <c r="D18" s="3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32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ht="30.75" customHeight="1" x14ac:dyDescent="0.25">
      <c r="A19" s="24">
        <v>52848</v>
      </c>
      <c r="B19" s="26" t="s">
        <v>18</v>
      </c>
      <c r="C19" s="33">
        <v>44977</v>
      </c>
      <c r="D19" s="29">
        <v>7</v>
      </c>
      <c r="E19" s="13">
        <v>381000</v>
      </c>
      <c r="F19" s="13">
        <v>93454.44</v>
      </c>
      <c r="G19" s="13">
        <v>287545.56</v>
      </c>
      <c r="H19" s="13">
        <v>51758</v>
      </c>
      <c r="I19" s="13">
        <v>339303.56</v>
      </c>
      <c r="J19" s="13">
        <v>2875</v>
      </c>
      <c r="K19" s="13">
        <v>28755</v>
      </c>
      <c r="L19" s="44">
        <f>H19</f>
        <v>51758</v>
      </c>
      <c r="M19" s="13"/>
      <c r="N19" s="13"/>
      <c r="O19" s="13">
        <v>255916</v>
      </c>
      <c r="P19" s="13"/>
      <c r="Q19" s="13"/>
      <c r="R19" s="13"/>
      <c r="S19" s="13"/>
      <c r="T19" s="13"/>
      <c r="U19" s="13">
        <v>99000</v>
      </c>
      <c r="V19" s="28" t="s">
        <v>19</v>
      </c>
    </row>
    <row r="20" spans="1:85" ht="30.75" customHeight="1" x14ac:dyDescent="0.25">
      <c r="A20" s="24">
        <v>52848</v>
      </c>
      <c r="B20" s="26" t="s">
        <v>15</v>
      </c>
      <c r="C20" s="33">
        <v>45002</v>
      </c>
      <c r="D20" s="29">
        <v>7</v>
      </c>
      <c r="E20" s="13">
        <v>51758</v>
      </c>
      <c r="F20" s="13"/>
      <c r="G20" s="13"/>
      <c r="H20" s="13"/>
      <c r="I20" s="13"/>
      <c r="J20" s="13"/>
      <c r="K20" s="13"/>
      <c r="L20" s="13"/>
      <c r="M20" s="13"/>
      <c r="N20" s="13"/>
      <c r="O20" s="44">
        <v>51758</v>
      </c>
      <c r="P20" s="13"/>
      <c r="Q20" s="13"/>
      <c r="R20" s="13"/>
      <c r="S20" s="13"/>
      <c r="T20" s="13"/>
      <c r="U20" s="13">
        <v>156917</v>
      </c>
      <c r="V20" s="28" t="s">
        <v>20</v>
      </c>
    </row>
    <row r="21" spans="1:85" ht="30.75" customHeight="1" x14ac:dyDescent="0.25">
      <c r="A21" s="24">
        <v>52848</v>
      </c>
      <c r="B21" s="26"/>
      <c r="C21" s="33"/>
      <c r="D21" s="29"/>
      <c r="E21" s="13"/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>
        <v>51758</v>
      </c>
      <c r="V21" s="28" t="s">
        <v>21</v>
      </c>
    </row>
    <row r="22" spans="1:85" s="18" customFormat="1" ht="30.75" customHeight="1" x14ac:dyDescent="0.25">
      <c r="A22" s="25"/>
      <c r="B22" s="30"/>
      <c r="C22" s="34"/>
      <c r="D22" s="3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3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ht="30.75" customHeight="1" x14ac:dyDescent="0.25">
      <c r="A23" s="15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85" ht="30.75" customHeight="1" thickBot="1" x14ac:dyDescent="0.3">
      <c r="A24" s="39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85" ht="30.75" customHeight="1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1">
        <f t="shared" ref="J25:O25" si="0">SUM(J8:J22)</f>
        <v>11555.995000000001</v>
      </c>
      <c r="K25" s="41">
        <f t="shared" si="0"/>
        <v>72159.975000000006</v>
      </c>
      <c r="L25" s="41">
        <f t="shared" si="0"/>
        <v>203780.5</v>
      </c>
      <c r="M25" s="41">
        <f t="shared" si="0"/>
        <v>55090.95</v>
      </c>
      <c r="N25" s="41">
        <f t="shared" si="0"/>
        <v>9100</v>
      </c>
      <c r="O25" s="41">
        <f t="shared" si="0"/>
        <v>1189400.5</v>
      </c>
      <c r="P25" s="41"/>
      <c r="Q25" s="41"/>
      <c r="R25" s="41"/>
      <c r="S25" s="41" t="s">
        <v>7</v>
      </c>
      <c r="T25" s="41"/>
      <c r="U25" s="41">
        <f>SUM(U6:U22)</f>
        <v>1189401</v>
      </c>
      <c r="V25" s="40"/>
    </row>
    <row r="26" spans="1:85" ht="30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85" ht="30.75" customHeight="1" thickBo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5" t="s">
        <v>6</v>
      </c>
      <c r="T27" s="16"/>
      <c r="U27" s="35">
        <f>O25-U25</f>
        <v>-0.5</v>
      </c>
      <c r="V27" s="35"/>
    </row>
    <row r="29" spans="1:85" ht="30.75" customHeight="1" thickBot="1" x14ac:dyDescent="0.3"/>
    <row r="30" spans="1:85" ht="30.75" customHeight="1" thickBot="1" x14ac:dyDescent="0.3">
      <c r="K30" s="55" t="s">
        <v>29</v>
      </c>
      <c r="L30" s="56"/>
      <c r="M30" s="57"/>
    </row>
    <row r="31" spans="1:85" ht="30.75" customHeight="1" thickBot="1" x14ac:dyDescent="0.3">
      <c r="K31" s="55" t="s">
        <v>34</v>
      </c>
      <c r="L31" s="58"/>
      <c r="M31" s="59"/>
    </row>
    <row r="32" spans="1:85" ht="30.75" customHeight="1" thickBot="1" x14ac:dyDescent="0.3">
      <c r="K32" s="60" t="s">
        <v>30</v>
      </c>
      <c r="L32" s="61"/>
      <c r="M32" s="42">
        <f>K25+M25</f>
        <v>127250.925</v>
      </c>
    </row>
    <row r="33" spans="11:13" ht="30.75" customHeight="1" thickBot="1" x14ac:dyDescent="0.3">
      <c r="K33" s="60" t="s">
        <v>31</v>
      </c>
      <c r="L33" s="61"/>
      <c r="M33" s="42">
        <f>N25</f>
        <v>9100</v>
      </c>
    </row>
    <row r="34" spans="11:13" ht="30.75" customHeight="1" thickBot="1" x14ac:dyDescent="0.3">
      <c r="K34" s="53" t="s">
        <v>32</v>
      </c>
      <c r="L34" s="54"/>
      <c r="M34" s="43">
        <f>U27</f>
        <v>-0.5</v>
      </c>
    </row>
    <row r="35" spans="11:13" ht="30.75" customHeight="1" thickBot="1" x14ac:dyDescent="0.3">
      <c r="K35" s="53" t="s">
        <v>33</v>
      </c>
      <c r="L35" s="54"/>
      <c r="M35" s="43">
        <f>L25-O20-O16-O12-O9</f>
        <v>0</v>
      </c>
    </row>
  </sheetData>
  <mergeCells count="6">
    <mergeCell ref="K35:L35"/>
    <mergeCell ref="K30:M30"/>
    <mergeCell ref="K31:M31"/>
    <mergeCell ref="K32:L32"/>
    <mergeCell ref="K33:L33"/>
    <mergeCell ref="K34:L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2025-05-29T10:27:09Z</dcterms:modified>
</cp:coreProperties>
</file>