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Shahin\Ashvi Enterprises\"/>
    </mc:Choice>
  </mc:AlternateContent>
  <xr:revisionPtr revIDLastSave="0" documentId="13_ncr:1_{7CC0A623-F061-424A-BBC6-B2D0645C1E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O25" i="1" s="1"/>
  <c r="M24" i="1"/>
  <c r="O24" i="1" s="1"/>
  <c r="M18" i="1"/>
  <c r="N58" i="1"/>
  <c r="P68" i="1" s="1"/>
  <c r="O48" i="1" l="1"/>
  <c r="E37" i="1"/>
  <c r="S49" i="1"/>
  <c r="S50" i="1"/>
  <c r="S51" i="1"/>
  <c r="S52" i="1"/>
  <c r="S53" i="1"/>
  <c r="S54" i="1"/>
  <c r="S48" i="1"/>
  <c r="S41" i="1"/>
  <c r="S42" i="1"/>
  <c r="S43" i="1"/>
  <c r="S44" i="1"/>
  <c r="S45" i="1"/>
  <c r="S46" i="1"/>
  <c r="S40" i="1"/>
  <c r="S33" i="1"/>
  <c r="S34" i="1"/>
  <c r="S35" i="1"/>
  <c r="S36" i="1"/>
  <c r="S37" i="1"/>
  <c r="S38" i="1"/>
  <c r="S32" i="1"/>
  <c r="S30" i="1"/>
  <c r="S25" i="1"/>
  <c r="S26" i="1"/>
  <c r="S27" i="1"/>
  <c r="S28" i="1"/>
  <c r="S29" i="1"/>
  <c r="S24" i="1"/>
  <c r="S17" i="1"/>
  <c r="S18" i="1"/>
  <c r="S19" i="1"/>
  <c r="S20" i="1"/>
  <c r="S21" i="1"/>
  <c r="S16" i="1"/>
  <c r="S13" i="1"/>
  <c r="S14" i="1"/>
  <c r="S12" i="1"/>
  <c r="U15" i="1" s="1"/>
  <c r="S9" i="1"/>
  <c r="S10" i="1"/>
  <c r="U39" i="1" l="1"/>
  <c r="U47" i="1"/>
  <c r="U23" i="1"/>
  <c r="U31" i="1"/>
  <c r="U57" i="1"/>
  <c r="R8" i="1"/>
  <c r="S8" i="1" s="1"/>
  <c r="S58" i="1" s="1"/>
  <c r="G10" i="1" l="1"/>
  <c r="H10" i="1" s="1"/>
  <c r="G8" i="1"/>
  <c r="L8" i="1" s="1"/>
  <c r="L58" i="1" s="1"/>
  <c r="K8" i="1" l="1"/>
  <c r="K58" i="1" s="1"/>
  <c r="P66" i="1" s="1"/>
  <c r="H8" i="1"/>
  <c r="J8" i="1"/>
  <c r="I10" i="1"/>
  <c r="J10" i="1"/>
  <c r="M8" i="1" l="1"/>
  <c r="M58" i="1" s="1"/>
  <c r="P69" i="1" s="1"/>
  <c r="O10" i="1"/>
  <c r="I8" i="1"/>
  <c r="O8" i="1" l="1"/>
  <c r="U11" i="1" l="1"/>
  <c r="U58" i="1" s="1"/>
  <c r="O58" i="1"/>
  <c r="S60" i="1" s="1"/>
  <c r="P67" i="1" s="1"/>
</calcChain>
</file>

<file path=xl/sharedStrings.xml><?xml version="1.0" encoding="utf-8"?>
<sst xmlns="http://schemas.openxmlformats.org/spreadsheetml/2006/main" count="146" uniqueCount="130">
  <si>
    <t>Amount</t>
  </si>
  <si>
    <t>PAYMENT NOTE No.</t>
  </si>
  <si>
    <t>UTR</t>
  </si>
  <si>
    <t>Boundary wall work</t>
  </si>
  <si>
    <t>Total Paid Amount Rs. -</t>
  </si>
  <si>
    <t>Balance Payable Amount Rs. -</t>
  </si>
  <si>
    <t>Painting &amp; finishing</t>
  </si>
  <si>
    <t>Aashvi Enterprises</t>
  </si>
  <si>
    <t>Gujjarpur Fatehpur Village - Boundary wall work</t>
  </si>
  <si>
    <t>27-04-2023 NEFT/AXISP00384765031/SPUP23/0268/AASHVI ENTERPRI 99000.00</t>
  </si>
  <si>
    <t>SPUP23/0268</t>
  </si>
  <si>
    <t>24-05-2023 NEFT/AXISP00392230441/RIUP23/309/AASHVI ENTERPRIS 175097.00</t>
  </si>
  <si>
    <t>RIUP23/309</t>
  </si>
  <si>
    <t>GST Release Note</t>
  </si>
  <si>
    <t>Kamalpur Village - Boundary wall work</t>
  </si>
  <si>
    <t>SPUP23/0275</t>
  </si>
  <si>
    <t>25-04-2023 NEFT/AXISP00384142901/SPUP23/0275/AASHVI ENTERPRISES 99000.00</t>
  </si>
  <si>
    <t>RIUP23/310</t>
  </si>
  <si>
    <t>24-05-2023 NEFT/AXISP00392230442/RIUP23/310/AASHVI ENTERPRIS 152753.00</t>
  </si>
  <si>
    <t>Kamalpur Village Pump House work</t>
  </si>
  <si>
    <t>RIUP22/1548</t>
  </si>
  <si>
    <t>19-12-2022 NEFT/AXISP00347267485/RIUP22/1548/AASHVI ENTERPRI 42340.00</t>
  </si>
  <si>
    <t>GST release Note</t>
  </si>
  <si>
    <t>RIUP22/1721</t>
  </si>
  <si>
    <t>31-12-2022 NEFT/AXISP00350264773/RIUP22/1721/AASHVI ENTERPRI 99000.00</t>
  </si>
  <si>
    <t>RIUP22/1982</t>
  </si>
  <si>
    <t>24-01-2023 NEFT/AXISP00356990178/RIUP22/1982/AASHVI ENTERPRI ₹ 19,980.00</t>
  </si>
  <si>
    <t>RIUP22/2048</t>
  </si>
  <si>
    <t>31-01-2023 NEFT/AXISP00358425208/RIUP22/2048/AASHVI ENTERPRI 49500.00</t>
  </si>
  <si>
    <t>Hold Amount Release Note</t>
  </si>
  <si>
    <t>RIUP22/2547</t>
  </si>
  <si>
    <t>10-03-2023 NEFT/AXISP00370369870/RIUP22/2547/AASHVI ENTERPRI ₹ 38,149.00</t>
  </si>
  <si>
    <t>RIUP22/2659</t>
  </si>
  <si>
    <t>20-03-2023 NEFT/AXISP00372620111/RIUP22/2659/AASHVI ENTERPRI 35837.00</t>
  </si>
  <si>
    <t>Bidouli Village Pump House work</t>
  </si>
  <si>
    <t>RIUP22/1002</t>
  </si>
  <si>
    <t>17-10-2022 NEFT/AXISP00328973370/RIUP22/1002/AASHVI ENTERPRI 99000.00</t>
  </si>
  <si>
    <t>/RIUP22/1552</t>
  </si>
  <si>
    <t>19-12-2022 NEFT/AXISP00347267489/RIUP22/1552/AASHVI ENTERPRI 64680.00</t>
  </si>
  <si>
    <t>RIUP22/1591</t>
  </si>
  <si>
    <t>21-12-2022 NEFT/AXISP00347813410/RIUP22/1591/AASHVI ENTERPRI 35640.00</t>
  </si>
  <si>
    <t>RIUP22/1983</t>
  </si>
  <si>
    <t>24-01-2023 NEFT/AXISP00356990180/RIUP22/1983/AASHVI ENTERPRI ₹ 39,960.00</t>
  </si>
  <si>
    <t xml:space="preserve">Release Hold Amount </t>
  </si>
  <si>
    <t>RIUP22/2442</t>
  </si>
  <si>
    <t>04-03-2023 NEFT/AXISP00368598749/RIUP22/2442/AASHVI ENTERPRI 50101.00</t>
  </si>
  <si>
    <t>RIUP22/2658</t>
  </si>
  <si>
    <t>20-03-2023 NEFT/AXISP00372620112/RIUP22/2658/AASHVI ENTERPRI 16419.00</t>
  </si>
  <si>
    <t>2023 April 10 ------------- Aashvi Enterprises ------------- Rs. 45,000 --------------- AXISP00380492798</t>
  </si>
  <si>
    <t>Ulhani Bina Mazra Village Pump House work</t>
  </si>
  <si>
    <t>RIUP22/1001</t>
  </si>
  <si>
    <t>17-10-2022 NEFT/AXISP00328973372/RIUP22/1001/AASHVI ENTERPRI 99000.00</t>
  </si>
  <si>
    <t>RIUP22/1550</t>
  </si>
  <si>
    <t>19-12-2022 NEFT/AXISP00347267488/RIUP22/1550/AASHVI ENTERPRI 54680.00</t>
  </si>
  <si>
    <t>RIUP22/1590</t>
  </si>
  <si>
    <t>21-12-2022 NEFT/AXISP00347813406/RIUP22/1590/AASHVI ENTERPRI 45540.00</t>
  </si>
  <si>
    <t>RIUP22/1986</t>
  </si>
  <si>
    <t>24-01-2023 NEFT/AXISP00356990181/RIUP22/1986/AASHVI ENTERPRI ₹ 39,960.00</t>
  </si>
  <si>
    <t xml:space="preserve">Hold Amount Release </t>
  </si>
  <si>
    <t>RIUP22/2090</t>
  </si>
  <si>
    <t>04-02-2023 NEFT/AXISP00360451533/RIUP22/2090/AASHVI ENTERPRI ₹ 43,653.00</t>
  </si>
  <si>
    <t>RIUP22/2481</t>
  </si>
  <si>
    <t>06-03-2023 NEFT/AXISP00369190882/RIUP22/2481/AASHVI ENTERPRI 55000.00</t>
  </si>
  <si>
    <t>RIUP22/2620</t>
  </si>
  <si>
    <t>17-03-2023 NEFT/AXISP00372194519/RIUP22/2620/AASHVI ENTERPRI 17079.00</t>
  </si>
  <si>
    <t>Gujjarpur Village Pump House work</t>
  </si>
  <si>
    <t>RIUP22/1000</t>
  </si>
  <si>
    <t>17-10-2022 NEFT/AXISP00328973368/RIUP22/1000/AASHVI ENTERPRI 99000.00</t>
  </si>
  <si>
    <t>RIUP22/1551</t>
  </si>
  <si>
    <t>19-12-2022 NEFT/AXISP00347267487/RIUP22/1551/AASHVI ENTERPRI 64680.00</t>
  </si>
  <si>
    <t>RIUP22/1588 -- Adv</t>
  </si>
  <si>
    <t>21-12-2022 NEFT/AXISP00347813407/RIUP22/1588/AASHVI ENTERPRI 35640.00</t>
  </si>
  <si>
    <t>RIUP22/1985</t>
  </si>
  <si>
    <t>24-01-2023 NEFT/AXISP00356990182/RIUP22/1985/AASHVI ENTERPRI ₹ 39,960.00</t>
  </si>
  <si>
    <t xml:space="preserve">hold Amount Release </t>
  </si>
  <si>
    <t>RIUP22/2525</t>
  </si>
  <si>
    <t>09-03-2023 NEFT/AXISP00370113954/RIUP22/2525/AASHVI ENTERPRI 48962.00</t>
  </si>
  <si>
    <t>RIUP22/2660</t>
  </si>
  <si>
    <t>20-03-2023 NEFT/AXISP00372620110/RIUP22/2660/AASHVI ENTERPRI 16200.00</t>
  </si>
  <si>
    <t>SPUP23/0296</t>
  </si>
  <si>
    <t>27-04-2023 NEFT/AXISP00384765032/SPUP23/0296/AASHVI ENTERPRI 45000.00</t>
  </si>
  <si>
    <t>Dhatera Village Pump House work</t>
  </si>
  <si>
    <t>RIUP22/1043</t>
  </si>
  <si>
    <t>20-10-2022 NEFT/AXISP00330037357/RIUP22/1043/AASHVI ENTERPRI 99000.00</t>
  </si>
  <si>
    <t>GST release</t>
  </si>
  <si>
    <t>19-12-2022 NEFT/AXISP00347267486/RIUP22/1549/AASHVI ENTERPRI 54680.00</t>
  </si>
  <si>
    <t>RIUP22/1589</t>
  </si>
  <si>
    <t xml:space="preserve">Hold Amout Release </t>
  </si>
  <si>
    <t>RIUP22/1984</t>
  </si>
  <si>
    <t>24-01-2023 NEFT/AXISP00356990179/RIUP22/1984/AASHVI ENTERPRI ₹ 39,960.00</t>
  </si>
  <si>
    <t>RIUP22/2319</t>
  </si>
  <si>
    <t>27-02-2023 NEFT/AXISP00365798950/RIUP22/2319/AASHVI ENTERPRI 46778.00</t>
  </si>
  <si>
    <t>RIUP22/2424</t>
  </si>
  <si>
    <t>03-03-2023 NEFT/AXISP00368177517/RIUP22/2424/AASHVI ENTERPRI 55000.00</t>
  </si>
  <si>
    <t>RIUP22/2657</t>
  </si>
  <si>
    <t>20-03-2023 NEFT/AXISP00372620113/RIUP22/2657/AASHVI ENTERPRI 17678.00</t>
  </si>
  <si>
    <t>Hold Amount For Material.</t>
  </si>
  <si>
    <t>28-08-2023 NEFT/AXISP00418870927/RIUP23/864/AASHVI ENTERPRISES  55436.00</t>
  </si>
  <si>
    <t>RIUP23/864</t>
  </si>
  <si>
    <t>28-08-2023 NEFT/AXISP00418870928/RIUP23/865/AASHVI ENTERPRISES 50917.00</t>
  </si>
  <si>
    <t>RIUP23/965</t>
  </si>
  <si>
    <t>RIUP22/1549</t>
  </si>
  <si>
    <t xml:space="preserve">21-12-2022 NEFT/AXISP00347813405/RIUP22/1589/AASHVI ENTERPRI 45540.00 </t>
  </si>
  <si>
    <t>2023 April 10 -- Aashvi Enterprises -- Rs. 62,000 -- AXISP00380492797</t>
  </si>
  <si>
    <t>Total Hold ( SD+OC+HT )</t>
  </si>
  <si>
    <t>Advance / Surplus</t>
  </si>
  <si>
    <t>GST Remaining</t>
  </si>
  <si>
    <t>Excess Hold</t>
  </si>
  <si>
    <t>Girija - 23.7.24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</si>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</sst>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15" fontId="3" fillId="2" borderId="6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5" fontId="3" fillId="3" borderId="6" xfId="0" applyNumberFormat="1" applyFont="1" applyFill="1" applyBorder="1" applyAlignment="1">
      <alignment horizontal="center" vertical="center"/>
    </xf>
    <xf numFmtId="43" fontId="3" fillId="3" borderId="5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43" fontId="5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right" vertical="center"/>
    </xf>
    <xf numFmtId="43" fontId="3" fillId="2" borderId="10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8" fillId="2" borderId="4" xfId="1" applyNumberFormat="1" applyFont="1" applyFill="1" applyBorder="1" applyAlignment="1">
      <alignment horizontal="center" vertical="center"/>
    </xf>
    <xf numFmtId="43" fontId="8" fillId="2" borderId="3" xfId="1" applyNumberFormat="1" applyFont="1" applyFill="1" applyBorder="1" applyAlignment="1">
      <alignment horizontal="center" vertical="center"/>
    </xf>
    <xf numFmtId="43" fontId="9" fillId="4" borderId="6" xfId="1" applyNumberFormat="1" applyFont="1" applyFill="1" applyBorder="1" applyAlignment="1">
      <alignment vertical="center"/>
    </xf>
    <xf numFmtId="43" fontId="8" fillId="2" borderId="4" xfId="1" applyNumberFormat="1" applyFont="1" applyFill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3" fontId="10" fillId="2" borderId="10" xfId="2" applyFont="1" applyFill="1" applyBorder="1" applyAlignment="1">
      <alignment horizontal="center" vertical="center"/>
    </xf>
    <xf numFmtId="43" fontId="6" fillId="2" borderId="10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2"/>
  <sheetViews>
    <sheetView tabSelected="1" workbookViewId="0">
      <pane ySplit="6" topLeftCell="A7" activePane="bottomLeft" state="frozen"/>
      <selection pane="bottomLeft" activeCell="Q5" sqref="Q5:T5"/>
    </sheetView>
  </sheetViews>
  <sheetFormatPr defaultColWidth="9" defaultRowHeight="15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5" customWidth="1"/>
    <col min="9" max="9" width="13.7109375" style="15" bestFit="1" customWidth="1"/>
    <col min="10" max="10" width="10.7109375" style="3" bestFit="1" customWidth="1"/>
    <col min="11" max="12" width="12.5703125" style="3" bestFit="1" customWidth="1"/>
    <col min="13" max="15" width="14.85546875" style="3" customWidth="1"/>
    <col min="16" max="16" width="28.140625" style="3" bestFit="1" customWidth="1"/>
    <col min="17" max="17" width="11.140625" style="3" bestFit="1" customWidth="1"/>
    <col min="18" max="19" width="13.7109375" style="3" bestFit="1" customWidth="1"/>
    <col min="20" max="20" width="87.7109375" style="3" bestFit="1" customWidth="1"/>
    <col min="21" max="21" width="14.85546875" style="3" customWidth="1"/>
    <col min="22" max="16384" width="9" style="3"/>
  </cols>
  <sheetData>
    <row r="1" spans="1:52" ht="15.75" thickBot="1" x14ac:dyDescent="0.3">
      <c r="A1" s="50" t="s">
        <v>111</v>
      </c>
      <c r="B1" s="2" t="s">
        <v>7</v>
      </c>
      <c r="E1" s="4"/>
      <c r="F1" s="4"/>
      <c r="G1" s="4"/>
      <c r="H1" s="5"/>
      <c r="I1" s="5"/>
    </row>
    <row r="2" spans="1:52" ht="21.75" thickBot="1" x14ac:dyDescent="0.3">
      <c r="A2" s="50" t="s">
        <v>112</v>
      </c>
      <c r="B2" s="6" t="s">
        <v>109</v>
      </c>
      <c r="C2" s="7"/>
      <c r="D2" s="7"/>
      <c r="H2" s="16" t="s">
        <v>3</v>
      </c>
      <c r="I2" s="17"/>
      <c r="J2" s="8"/>
      <c r="K2" s="8"/>
      <c r="L2" s="8"/>
      <c r="M2" s="8"/>
      <c r="N2" s="8"/>
      <c r="O2" s="8"/>
      <c r="P2" s="8"/>
      <c r="Q2" s="8"/>
      <c r="R2" s="8"/>
      <c r="U2" s="8"/>
    </row>
    <row r="3" spans="1:52" ht="21.75" thickBot="1" x14ac:dyDescent="0.3">
      <c r="A3" s="50" t="s">
        <v>113</v>
      </c>
      <c r="B3" s="49" t="s">
        <v>110</v>
      </c>
      <c r="C3" s="7"/>
      <c r="D3" s="7"/>
      <c r="H3" s="16"/>
      <c r="I3" s="17"/>
      <c r="J3" s="8"/>
      <c r="K3" s="8"/>
      <c r="L3" s="8"/>
      <c r="M3" s="8"/>
      <c r="N3" s="8"/>
      <c r="O3" s="8"/>
      <c r="P3" s="8"/>
      <c r="Q3" s="8"/>
      <c r="R3" s="8"/>
      <c r="U3" s="8"/>
    </row>
    <row r="4" spans="1:52" ht="15.75" thickBot="1" x14ac:dyDescent="0.3">
      <c r="A4" s="50" t="s">
        <v>114</v>
      </c>
      <c r="B4" s="9" t="s">
        <v>110</v>
      </c>
      <c r="C4" s="9"/>
      <c r="D4" s="9"/>
      <c r="E4" s="9"/>
      <c r="F4" s="8"/>
      <c r="G4" s="8"/>
      <c r="H4" s="10"/>
      <c r="I4" s="10"/>
      <c r="J4" s="8"/>
      <c r="K4" s="8"/>
      <c r="L4" s="8"/>
      <c r="P4" s="8"/>
      <c r="Q4" s="11"/>
      <c r="R4" s="11"/>
      <c r="S4" s="11"/>
      <c r="T4" s="11"/>
    </row>
    <row r="5" spans="1:52" ht="30" x14ac:dyDescent="0.25">
      <c r="A5" s="51" t="s">
        <v>115</v>
      </c>
      <c r="B5" s="52" t="s">
        <v>116</v>
      </c>
      <c r="C5" s="53" t="s">
        <v>117</v>
      </c>
      <c r="D5" s="54" t="s">
        <v>118</v>
      </c>
      <c r="E5" s="52" t="s">
        <v>119</v>
      </c>
      <c r="F5" s="52" t="s">
        <v>120</v>
      </c>
      <c r="G5" s="54" t="s">
        <v>121</v>
      </c>
      <c r="H5" s="55" t="s">
        <v>122</v>
      </c>
      <c r="I5" s="56" t="s">
        <v>0</v>
      </c>
      <c r="J5" s="52" t="s">
        <v>123</v>
      </c>
      <c r="K5" s="52" t="s">
        <v>124</v>
      </c>
      <c r="L5" s="24" t="s">
        <v>6</v>
      </c>
      <c r="M5" s="24" t="s">
        <v>125</v>
      </c>
      <c r="N5" s="24" t="s">
        <v>96</v>
      </c>
      <c r="O5" s="24" t="s">
        <v>126</v>
      </c>
      <c r="P5" s="24" t="s">
        <v>1</v>
      </c>
      <c r="Q5" s="52" t="s">
        <v>127</v>
      </c>
      <c r="R5" s="52" t="s">
        <v>128</v>
      </c>
      <c r="S5" s="52" t="s">
        <v>129</v>
      </c>
      <c r="T5" s="52" t="s">
        <v>2</v>
      </c>
      <c r="U5" s="24"/>
    </row>
    <row r="6" spans="1:52" ht="15.75" thickBot="1" x14ac:dyDescent="0.3">
      <c r="A6" s="33"/>
      <c r="B6" s="14"/>
      <c r="C6" s="14"/>
      <c r="D6" s="14"/>
      <c r="E6" s="14"/>
      <c r="F6" s="14"/>
      <c r="G6" s="14"/>
      <c r="H6" s="14"/>
      <c r="I6" s="14"/>
      <c r="J6" s="40">
        <v>0.01</v>
      </c>
      <c r="K6" s="40">
        <v>0.05</v>
      </c>
      <c r="L6" s="40">
        <v>0.05</v>
      </c>
      <c r="M6" s="14"/>
      <c r="N6" s="14"/>
      <c r="O6" s="14"/>
      <c r="P6" s="14"/>
      <c r="Q6" s="14"/>
      <c r="R6" s="40">
        <v>0.01</v>
      </c>
      <c r="S6" s="14"/>
      <c r="T6" s="14"/>
      <c r="U6" s="14"/>
    </row>
    <row r="7" spans="1:52" s="18" customFormat="1" x14ac:dyDescent="0.25">
      <c r="A7" s="39"/>
      <c r="B7" s="20"/>
      <c r="C7" s="20"/>
      <c r="D7" s="20"/>
      <c r="E7" s="20"/>
      <c r="F7" s="20"/>
      <c r="G7" s="20"/>
      <c r="H7" s="20"/>
      <c r="I7" s="20"/>
      <c r="J7" s="22"/>
      <c r="K7" s="22"/>
      <c r="L7" s="22"/>
      <c r="M7" s="20"/>
      <c r="N7" s="20"/>
      <c r="O7" s="20"/>
      <c r="P7" s="20"/>
      <c r="Q7" s="20"/>
      <c r="R7" s="22"/>
      <c r="S7" s="20"/>
      <c r="T7" s="20"/>
      <c r="U7" s="20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8.5" x14ac:dyDescent="0.25">
      <c r="A8" s="25">
        <v>56266</v>
      </c>
      <c r="B8" s="27" t="s">
        <v>8</v>
      </c>
      <c r="C8" s="1">
        <v>45062</v>
      </c>
      <c r="D8" s="28">
        <v>1</v>
      </c>
      <c r="E8" s="12">
        <v>342310.5</v>
      </c>
      <c r="F8" s="12">
        <v>34335</v>
      </c>
      <c r="G8" s="12">
        <f>E8-F8</f>
        <v>307975.5</v>
      </c>
      <c r="H8" s="12">
        <f>ROUND(G8*18%,0)</f>
        <v>55436</v>
      </c>
      <c r="I8" s="12">
        <f>G8+H8</f>
        <v>363411.5</v>
      </c>
      <c r="J8" s="12">
        <f>ROUND(G8*$J$6,0)</f>
        <v>3080</v>
      </c>
      <c r="K8" s="12">
        <f>ROUND(G8*$K$6,0)</f>
        <v>15399</v>
      </c>
      <c r="L8" s="12">
        <f>ROUND(G8*L6,0)</f>
        <v>15399</v>
      </c>
      <c r="M8" s="43">
        <f>H8</f>
        <v>55436</v>
      </c>
      <c r="N8" s="12"/>
      <c r="O8" s="12">
        <f>ROUND(I8-SUM(J8:M8),)</f>
        <v>274098</v>
      </c>
      <c r="P8" s="12" t="s">
        <v>10</v>
      </c>
      <c r="Q8" s="12">
        <v>100000</v>
      </c>
      <c r="R8" s="12">
        <f>Q8*R6</f>
        <v>1000</v>
      </c>
      <c r="S8" s="12">
        <f>ROUND(Q8-R8,)</f>
        <v>99000</v>
      </c>
      <c r="T8" s="29" t="s">
        <v>9</v>
      </c>
      <c r="U8" s="12"/>
    </row>
    <row r="9" spans="1:52" x14ac:dyDescent="0.25">
      <c r="A9" s="25">
        <v>56266</v>
      </c>
      <c r="B9" s="27" t="s">
        <v>13</v>
      </c>
      <c r="C9" s="1">
        <v>45099</v>
      </c>
      <c r="D9" s="28">
        <v>1</v>
      </c>
      <c r="E9" s="12">
        <v>55436</v>
      </c>
      <c r="F9" s="12"/>
      <c r="G9" s="12"/>
      <c r="H9" s="12"/>
      <c r="I9" s="12"/>
      <c r="J9" s="12"/>
      <c r="K9" s="12"/>
      <c r="L9" s="12"/>
      <c r="M9" s="12"/>
      <c r="N9" s="12"/>
      <c r="O9" s="43">
        <v>55436</v>
      </c>
      <c r="P9" s="12" t="s">
        <v>12</v>
      </c>
      <c r="Q9" s="12">
        <v>175097</v>
      </c>
      <c r="R9" s="12">
        <v>0</v>
      </c>
      <c r="S9" s="12">
        <f t="shared" ref="S9:S10" si="0">ROUND(Q9-R9,)</f>
        <v>175097</v>
      </c>
      <c r="T9" s="29" t="s">
        <v>11</v>
      </c>
      <c r="U9" s="12"/>
    </row>
    <row r="10" spans="1:52" x14ac:dyDescent="0.25">
      <c r="A10" s="25">
        <v>56266</v>
      </c>
      <c r="B10" s="27"/>
      <c r="C10" s="1"/>
      <c r="D10" s="28"/>
      <c r="E10" s="12"/>
      <c r="F10" s="12">
        <v>0</v>
      </c>
      <c r="G10" s="12">
        <f>E10-F10</f>
        <v>0</v>
      </c>
      <c r="H10" s="12">
        <f>G10*18%</f>
        <v>0</v>
      </c>
      <c r="I10" s="12">
        <f>G10+H10</f>
        <v>0</v>
      </c>
      <c r="J10" s="12">
        <f>G10*$J$6</f>
        <v>0</v>
      </c>
      <c r="K10" s="12"/>
      <c r="L10" s="12"/>
      <c r="M10" s="12"/>
      <c r="N10" s="12"/>
      <c r="O10" s="12">
        <f>ROUND(I10-SUM(J10:M10),)</f>
        <v>0</v>
      </c>
      <c r="P10" s="12" t="s">
        <v>98</v>
      </c>
      <c r="Q10" s="12">
        <v>55436</v>
      </c>
      <c r="R10" s="12">
        <v>0</v>
      </c>
      <c r="S10" s="12">
        <f t="shared" si="0"/>
        <v>55436</v>
      </c>
      <c r="T10" s="29" t="s">
        <v>97</v>
      </c>
      <c r="U10" s="12"/>
    </row>
    <row r="11" spans="1:52" s="18" customFormat="1" x14ac:dyDescent="0.25">
      <c r="A11" s="26"/>
      <c r="B11" s="30"/>
      <c r="C11" s="19"/>
      <c r="D11" s="3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6"/>
      <c r="U11" s="21">
        <f>SUM(O8:O10)-SUM(S8:S10)</f>
        <v>1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ht="28.5" x14ac:dyDescent="0.25">
      <c r="A12" s="25">
        <v>56265</v>
      </c>
      <c r="B12" s="27" t="s">
        <v>14</v>
      </c>
      <c r="C12" s="1">
        <v>45062</v>
      </c>
      <c r="D12" s="28">
        <v>2</v>
      </c>
      <c r="E12" s="12">
        <v>317205</v>
      </c>
      <c r="F12" s="12">
        <v>34335</v>
      </c>
      <c r="G12" s="12">
        <v>282870</v>
      </c>
      <c r="H12" s="12">
        <v>50917</v>
      </c>
      <c r="I12" s="12">
        <v>333787</v>
      </c>
      <c r="J12" s="12">
        <v>2829</v>
      </c>
      <c r="K12" s="12">
        <v>14144</v>
      </c>
      <c r="L12" s="12">
        <v>14144</v>
      </c>
      <c r="M12" s="43">
        <v>50917</v>
      </c>
      <c r="N12" s="12"/>
      <c r="O12" s="12">
        <v>251753</v>
      </c>
      <c r="P12" s="12" t="s">
        <v>15</v>
      </c>
      <c r="Q12" s="12">
        <v>100000</v>
      </c>
      <c r="R12" s="12">
        <v>1000</v>
      </c>
      <c r="S12" s="12">
        <f>ROUND(Q12-R12,)</f>
        <v>99000</v>
      </c>
      <c r="T12" s="29" t="s">
        <v>16</v>
      </c>
      <c r="U12" s="12"/>
    </row>
    <row r="13" spans="1:52" x14ac:dyDescent="0.25">
      <c r="A13" s="25">
        <v>56265</v>
      </c>
      <c r="B13" s="27" t="s">
        <v>13</v>
      </c>
      <c r="C13" s="1">
        <v>45099</v>
      </c>
      <c r="D13" s="28">
        <v>2</v>
      </c>
      <c r="E13" s="12">
        <v>50917</v>
      </c>
      <c r="F13" s="12"/>
      <c r="G13" s="12"/>
      <c r="H13" s="12"/>
      <c r="I13" s="12"/>
      <c r="J13" s="12"/>
      <c r="K13" s="12"/>
      <c r="L13" s="12"/>
      <c r="M13" s="12"/>
      <c r="N13" s="12"/>
      <c r="O13" s="43">
        <v>50917</v>
      </c>
      <c r="P13" s="12" t="s">
        <v>17</v>
      </c>
      <c r="Q13" s="12">
        <v>152753</v>
      </c>
      <c r="R13" s="12">
        <v>0</v>
      </c>
      <c r="S13" s="12">
        <f t="shared" ref="S13:S14" si="1">ROUND(Q13-R13,)</f>
        <v>152753</v>
      </c>
      <c r="T13" s="29" t="s">
        <v>18</v>
      </c>
      <c r="U13" s="12"/>
    </row>
    <row r="14" spans="1:52" x14ac:dyDescent="0.25">
      <c r="A14" s="25">
        <v>56265</v>
      </c>
      <c r="B14" s="27"/>
      <c r="C14" s="1"/>
      <c r="D14" s="2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 t="s">
        <v>100</v>
      </c>
      <c r="Q14" s="12">
        <v>50917</v>
      </c>
      <c r="R14" s="12">
        <v>0</v>
      </c>
      <c r="S14" s="12">
        <f t="shared" si="1"/>
        <v>50917</v>
      </c>
      <c r="T14" s="29" t="s">
        <v>99</v>
      </c>
      <c r="U14" s="12"/>
    </row>
    <row r="15" spans="1:52" s="18" customFormat="1" x14ac:dyDescent="0.25">
      <c r="A15" s="26"/>
      <c r="B15" s="30"/>
      <c r="C15" s="19"/>
      <c r="D15" s="3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6"/>
      <c r="U15" s="21">
        <f>SUM(O12:O14)-SUM(S12:S14)</f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5">
      <c r="A16" s="25">
        <v>53705</v>
      </c>
      <c r="B16" s="27" t="s">
        <v>19</v>
      </c>
      <c r="C16" s="1">
        <v>44902</v>
      </c>
      <c r="D16" s="28">
        <v>5</v>
      </c>
      <c r="E16" s="12">
        <v>111000</v>
      </c>
      <c r="F16" s="12">
        <v>0</v>
      </c>
      <c r="G16" s="12">
        <v>111000</v>
      </c>
      <c r="H16" s="12">
        <v>19980</v>
      </c>
      <c r="I16" s="12">
        <v>130980</v>
      </c>
      <c r="J16" s="12">
        <v>1110</v>
      </c>
      <c r="K16" s="12">
        <v>5550</v>
      </c>
      <c r="L16" s="43">
        <v>19980</v>
      </c>
      <c r="M16" s="43">
        <v>62000</v>
      </c>
      <c r="N16" s="12"/>
      <c r="O16" s="12">
        <v>42340</v>
      </c>
      <c r="P16" s="12" t="s">
        <v>20</v>
      </c>
      <c r="Q16" s="12">
        <v>42340</v>
      </c>
      <c r="R16" s="12">
        <v>0</v>
      </c>
      <c r="S16" s="12">
        <f>ROUND(Q16-R16,)</f>
        <v>42340</v>
      </c>
      <c r="T16" s="29" t="s">
        <v>21</v>
      </c>
      <c r="U16" s="12"/>
    </row>
    <row r="17" spans="1:52" x14ac:dyDescent="0.25">
      <c r="A17" s="25">
        <v>53705</v>
      </c>
      <c r="B17" s="27" t="s">
        <v>22</v>
      </c>
      <c r="C17" s="1">
        <v>44946</v>
      </c>
      <c r="D17" s="28">
        <v>5</v>
      </c>
      <c r="E17" s="12">
        <v>19980</v>
      </c>
      <c r="F17" s="12"/>
      <c r="G17" s="12"/>
      <c r="H17" s="12"/>
      <c r="I17" s="12"/>
      <c r="J17" s="12"/>
      <c r="K17" s="12"/>
      <c r="L17" s="12"/>
      <c r="M17" s="12"/>
      <c r="N17" s="12"/>
      <c r="O17" s="43">
        <v>19980</v>
      </c>
      <c r="P17" s="12" t="s">
        <v>23</v>
      </c>
      <c r="Q17" s="12">
        <v>100000</v>
      </c>
      <c r="R17" s="12">
        <v>1000</v>
      </c>
      <c r="S17" s="12">
        <f t="shared" ref="S17:S54" si="2">ROUND(Q17-R17,)</f>
        <v>99000</v>
      </c>
      <c r="T17" s="29" t="s">
        <v>24</v>
      </c>
      <c r="U17" s="12"/>
    </row>
    <row r="18" spans="1:52" x14ac:dyDescent="0.25">
      <c r="A18" s="25">
        <v>53705</v>
      </c>
      <c r="B18" s="27" t="s">
        <v>19</v>
      </c>
      <c r="C18" s="1">
        <v>44985</v>
      </c>
      <c r="D18" s="28">
        <v>9</v>
      </c>
      <c r="E18" s="12">
        <v>270000</v>
      </c>
      <c r="F18" s="12">
        <v>70905</v>
      </c>
      <c r="G18" s="12">
        <v>199095</v>
      </c>
      <c r="H18" s="12">
        <v>35837.1</v>
      </c>
      <c r="I18" s="12">
        <v>234932.1</v>
      </c>
      <c r="J18" s="12">
        <v>1990.95</v>
      </c>
      <c r="K18" s="12">
        <v>9954.75</v>
      </c>
      <c r="L18" s="12"/>
      <c r="M18" s="43">
        <f>H18</f>
        <v>35837.1</v>
      </c>
      <c r="N18" s="12"/>
      <c r="O18" s="12">
        <v>187149.3</v>
      </c>
      <c r="P18" s="12" t="s">
        <v>25</v>
      </c>
      <c r="Q18" s="12">
        <v>19980</v>
      </c>
      <c r="R18" s="12">
        <v>0</v>
      </c>
      <c r="S18" s="12">
        <f t="shared" si="2"/>
        <v>19980</v>
      </c>
      <c r="T18" s="29" t="s">
        <v>26</v>
      </c>
      <c r="U18" s="12"/>
    </row>
    <row r="19" spans="1:52" x14ac:dyDescent="0.25">
      <c r="A19" s="25">
        <v>53705</v>
      </c>
      <c r="B19" s="27" t="s">
        <v>22</v>
      </c>
      <c r="C19" s="1">
        <v>45003</v>
      </c>
      <c r="D19" s="28">
        <v>9</v>
      </c>
      <c r="E19" s="12">
        <v>35837</v>
      </c>
      <c r="F19" s="12"/>
      <c r="G19" s="12"/>
      <c r="H19" s="12"/>
      <c r="I19" s="12"/>
      <c r="J19" s="12"/>
      <c r="K19" s="12"/>
      <c r="L19" s="12"/>
      <c r="M19" s="12"/>
      <c r="N19" s="12"/>
      <c r="O19" s="43">
        <v>35837</v>
      </c>
      <c r="P19" s="12" t="s">
        <v>27</v>
      </c>
      <c r="Q19" s="12">
        <v>50000</v>
      </c>
      <c r="R19" s="12">
        <v>500</v>
      </c>
      <c r="S19" s="12">
        <f t="shared" si="2"/>
        <v>49500</v>
      </c>
      <c r="T19" s="29" t="s">
        <v>28</v>
      </c>
      <c r="U19" s="12"/>
    </row>
    <row r="20" spans="1:52" x14ac:dyDescent="0.25">
      <c r="A20" s="25">
        <v>53705</v>
      </c>
      <c r="B20" s="27" t="s">
        <v>29</v>
      </c>
      <c r="C20" s="1">
        <v>45024</v>
      </c>
      <c r="D20" s="28">
        <v>5</v>
      </c>
      <c r="E20" s="12">
        <v>62000</v>
      </c>
      <c r="F20" s="12"/>
      <c r="G20" s="12"/>
      <c r="H20" s="12"/>
      <c r="I20" s="12"/>
      <c r="J20" s="12"/>
      <c r="K20" s="12"/>
      <c r="L20" s="12"/>
      <c r="M20" s="12"/>
      <c r="N20" s="12"/>
      <c r="O20" s="43">
        <v>62000</v>
      </c>
      <c r="P20" s="12" t="s">
        <v>30</v>
      </c>
      <c r="Q20" s="12">
        <v>38149</v>
      </c>
      <c r="R20" s="12"/>
      <c r="S20" s="12">
        <f t="shared" si="2"/>
        <v>38149</v>
      </c>
      <c r="T20" s="29" t="s">
        <v>31</v>
      </c>
      <c r="U20" s="12"/>
    </row>
    <row r="21" spans="1:52" x14ac:dyDescent="0.25">
      <c r="A21" s="25">
        <v>53705</v>
      </c>
      <c r="B21" s="27"/>
      <c r="C21" s="1"/>
      <c r="D21" s="2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32</v>
      </c>
      <c r="Q21" s="12">
        <v>35837</v>
      </c>
      <c r="R21" s="12"/>
      <c r="S21" s="12">
        <f t="shared" si="2"/>
        <v>35837</v>
      </c>
      <c r="T21" s="29" t="s">
        <v>33</v>
      </c>
      <c r="U21" s="12"/>
    </row>
    <row r="22" spans="1:52" x14ac:dyDescent="0.25">
      <c r="A22" s="25">
        <v>53705</v>
      </c>
      <c r="B22" s="27"/>
      <c r="C22" s="1"/>
      <c r="D22" s="2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>
        <v>62000</v>
      </c>
      <c r="R22" s="12"/>
      <c r="S22" s="12">
        <v>62000</v>
      </c>
      <c r="T22" s="29" t="s">
        <v>103</v>
      </c>
      <c r="U22" s="12"/>
    </row>
    <row r="23" spans="1:52" s="18" customFormat="1" x14ac:dyDescent="0.25">
      <c r="A23" s="26"/>
      <c r="B23" s="30"/>
      <c r="C23" s="19"/>
      <c r="D23" s="3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6"/>
      <c r="U23" s="21">
        <f>SUM(O16:O22)-SUM(S16:S22)</f>
        <v>500.29999999998836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5">
      <c r="A24" s="25">
        <v>52675</v>
      </c>
      <c r="B24" s="27" t="s">
        <v>34</v>
      </c>
      <c r="C24" s="1">
        <v>44900</v>
      </c>
      <c r="D24" s="28">
        <v>3</v>
      </c>
      <c r="E24" s="12">
        <v>222000</v>
      </c>
      <c r="F24" s="12">
        <v>0</v>
      </c>
      <c r="G24" s="12">
        <v>222000</v>
      </c>
      <c r="H24" s="12">
        <v>39960</v>
      </c>
      <c r="I24" s="12">
        <v>261960</v>
      </c>
      <c r="J24" s="12">
        <v>2220</v>
      </c>
      <c r="K24" s="12">
        <v>11100</v>
      </c>
      <c r="L24" s="12"/>
      <c r="M24" s="43">
        <f>H24</f>
        <v>39960</v>
      </c>
      <c r="N24" s="43">
        <v>45000</v>
      </c>
      <c r="O24" s="12">
        <f>I24-SUM(J24:N24)</f>
        <v>163680</v>
      </c>
      <c r="P24" s="12" t="s">
        <v>35</v>
      </c>
      <c r="Q24" s="12">
        <v>100000</v>
      </c>
      <c r="R24" s="12">
        <v>1000</v>
      </c>
      <c r="S24" s="12">
        <f t="shared" si="2"/>
        <v>99000</v>
      </c>
      <c r="T24" s="29" t="s">
        <v>36</v>
      </c>
      <c r="U24" s="12"/>
    </row>
    <row r="25" spans="1:52" x14ac:dyDescent="0.25">
      <c r="A25" s="25">
        <v>52675</v>
      </c>
      <c r="B25" s="27" t="s">
        <v>34</v>
      </c>
      <c r="C25" s="1">
        <v>44983</v>
      </c>
      <c r="D25" s="28">
        <v>8</v>
      </c>
      <c r="E25" s="12">
        <v>159000</v>
      </c>
      <c r="F25" s="12">
        <v>67786</v>
      </c>
      <c r="G25" s="12">
        <v>91214</v>
      </c>
      <c r="H25" s="12">
        <v>16419</v>
      </c>
      <c r="I25" s="12">
        <v>107633</v>
      </c>
      <c r="J25" s="12">
        <v>912.14</v>
      </c>
      <c r="K25" s="12">
        <v>4560.7</v>
      </c>
      <c r="L25" s="12"/>
      <c r="M25" s="43">
        <f>H25</f>
        <v>16419</v>
      </c>
      <c r="N25" s="12"/>
      <c r="O25" s="12">
        <f>I25-SUM(J25:N25)</f>
        <v>85741.16</v>
      </c>
      <c r="P25" s="12" t="s">
        <v>37</v>
      </c>
      <c r="Q25" s="12">
        <v>64680</v>
      </c>
      <c r="R25" s="12">
        <v>0</v>
      </c>
      <c r="S25" s="12">
        <f t="shared" si="2"/>
        <v>64680</v>
      </c>
      <c r="T25" s="29" t="s">
        <v>38</v>
      </c>
      <c r="U25" s="12"/>
    </row>
    <row r="26" spans="1:52" x14ac:dyDescent="0.25">
      <c r="A26" s="25">
        <v>52675</v>
      </c>
      <c r="B26" s="27" t="s">
        <v>13</v>
      </c>
      <c r="C26" s="1">
        <v>44947</v>
      </c>
      <c r="D26" s="28">
        <v>3</v>
      </c>
      <c r="E26" s="12">
        <v>39960</v>
      </c>
      <c r="F26" s="12"/>
      <c r="G26" s="12"/>
      <c r="H26" s="12"/>
      <c r="I26" s="12"/>
      <c r="J26" s="12"/>
      <c r="K26" s="12"/>
      <c r="L26" s="12"/>
      <c r="M26" s="12"/>
      <c r="N26" s="12"/>
      <c r="O26" s="43">
        <v>39960</v>
      </c>
      <c r="P26" s="12" t="s">
        <v>39</v>
      </c>
      <c r="Q26" s="12">
        <v>36000</v>
      </c>
      <c r="R26" s="12">
        <v>360</v>
      </c>
      <c r="S26" s="12">
        <f t="shared" si="2"/>
        <v>35640</v>
      </c>
      <c r="T26" s="29" t="s">
        <v>40</v>
      </c>
      <c r="U26" s="12"/>
    </row>
    <row r="27" spans="1:52" x14ac:dyDescent="0.25">
      <c r="A27" s="25">
        <v>52675</v>
      </c>
      <c r="B27" s="27" t="s">
        <v>13</v>
      </c>
      <c r="C27" s="1">
        <v>45002</v>
      </c>
      <c r="D27" s="28">
        <v>8</v>
      </c>
      <c r="E27" s="12">
        <v>16419</v>
      </c>
      <c r="F27" s="12"/>
      <c r="G27" s="12"/>
      <c r="H27" s="12"/>
      <c r="I27" s="12"/>
      <c r="J27" s="12"/>
      <c r="K27" s="12"/>
      <c r="L27" s="12"/>
      <c r="M27" s="12"/>
      <c r="N27" s="12"/>
      <c r="O27" s="43">
        <v>16419</v>
      </c>
      <c r="P27" s="12" t="s">
        <v>41</v>
      </c>
      <c r="Q27" s="12">
        <v>39960</v>
      </c>
      <c r="R27" s="12"/>
      <c r="S27" s="12">
        <f t="shared" si="2"/>
        <v>39960</v>
      </c>
      <c r="T27" s="29" t="s">
        <v>42</v>
      </c>
      <c r="U27" s="12"/>
    </row>
    <row r="28" spans="1:52" x14ac:dyDescent="0.25">
      <c r="A28" s="25">
        <v>52675</v>
      </c>
      <c r="B28" s="27" t="s">
        <v>43</v>
      </c>
      <c r="C28" s="1">
        <v>45024</v>
      </c>
      <c r="D28" s="28">
        <v>3</v>
      </c>
      <c r="E28" s="12">
        <v>45000</v>
      </c>
      <c r="F28" s="12"/>
      <c r="G28" s="12"/>
      <c r="H28" s="12"/>
      <c r="I28" s="12"/>
      <c r="J28" s="12"/>
      <c r="K28" s="12"/>
      <c r="L28" s="12"/>
      <c r="M28" s="12"/>
      <c r="N28" s="12"/>
      <c r="O28" s="43">
        <v>45000</v>
      </c>
      <c r="P28" s="12" t="s">
        <v>44</v>
      </c>
      <c r="Q28" s="12">
        <v>50101</v>
      </c>
      <c r="R28" s="12"/>
      <c r="S28" s="12">
        <f t="shared" si="2"/>
        <v>50101</v>
      </c>
      <c r="T28" s="29" t="s">
        <v>45</v>
      </c>
      <c r="U28" s="12"/>
    </row>
    <row r="29" spans="1:52" x14ac:dyDescent="0.25">
      <c r="A29" s="25">
        <v>52675</v>
      </c>
      <c r="B29" s="27"/>
      <c r="C29" s="1"/>
      <c r="D29" s="2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 t="s">
        <v>46</v>
      </c>
      <c r="Q29" s="12">
        <v>16419</v>
      </c>
      <c r="R29" s="12"/>
      <c r="S29" s="12">
        <f t="shared" si="2"/>
        <v>16419</v>
      </c>
      <c r="T29" s="29" t="s">
        <v>47</v>
      </c>
      <c r="U29" s="12"/>
    </row>
    <row r="30" spans="1:52" x14ac:dyDescent="0.25">
      <c r="A30" s="25">
        <v>52675</v>
      </c>
      <c r="B30" s="27"/>
      <c r="C30" s="1"/>
      <c r="D30" s="2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>
        <v>45000</v>
      </c>
      <c r="R30" s="12"/>
      <c r="S30" s="12">
        <f t="shared" si="2"/>
        <v>45000</v>
      </c>
      <c r="T30" s="25" t="s">
        <v>48</v>
      </c>
      <c r="U30" s="12"/>
    </row>
    <row r="31" spans="1:52" s="18" customFormat="1" x14ac:dyDescent="0.25">
      <c r="A31" s="26"/>
      <c r="B31" s="30"/>
      <c r="C31" s="19"/>
      <c r="D31" s="3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6"/>
      <c r="U31" s="21">
        <f>SUM(O24:O30)-SUM(S24:S30)</f>
        <v>0.16000000003259629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t="28.5" x14ac:dyDescent="0.25">
      <c r="A32" s="25">
        <v>52674</v>
      </c>
      <c r="B32" s="27" t="s">
        <v>49</v>
      </c>
      <c r="C32" s="1">
        <v>44900</v>
      </c>
      <c r="D32" s="28">
        <v>2</v>
      </c>
      <c r="E32" s="12">
        <v>222000</v>
      </c>
      <c r="F32" s="12">
        <v>0</v>
      </c>
      <c r="G32" s="12">
        <v>222000</v>
      </c>
      <c r="H32" s="12">
        <v>39960</v>
      </c>
      <c r="I32" s="12">
        <v>261960</v>
      </c>
      <c r="J32" s="12">
        <v>2220</v>
      </c>
      <c r="K32" s="12">
        <v>11100</v>
      </c>
      <c r="M32" s="43">
        <v>39960</v>
      </c>
      <c r="N32" s="43">
        <v>55000</v>
      </c>
      <c r="O32" s="12">
        <v>153680</v>
      </c>
      <c r="P32" s="12" t="s">
        <v>50</v>
      </c>
      <c r="Q32" s="12">
        <v>100000</v>
      </c>
      <c r="R32" s="12">
        <v>1000</v>
      </c>
      <c r="S32" s="12">
        <f t="shared" si="2"/>
        <v>99000</v>
      </c>
      <c r="T32" s="29" t="s">
        <v>51</v>
      </c>
      <c r="U32" s="12"/>
    </row>
    <row r="33" spans="1:52" x14ac:dyDescent="0.25">
      <c r="A33" s="25">
        <v>52674</v>
      </c>
      <c r="B33" s="27" t="s">
        <v>13</v>
      </c>
      <c r="C33" s="1">
        <v>44946</v>
      </c>
      <c r="D33" s="28">
        <v>2</v>
      </c>
      <c r="E33" s="12">
        <v>39960</v>
      </c>
      <c r="F33" s="12"/>
      <c r="G33" s="12"/>
      <c r="H33" s="12"/>
      <c r="I33" s="12"/>
      <c r="J33" s="12"/>
      <c r="K33" s="12"/>
      <c r="L33" s="12"/>
      <c r="M33" s="12"/>
      <c r="N33" s="12"/>
      <c r="O33" s="43">
        <v>39960</v>
      </c>
      <c r="P33" s="12" t="s">
        <v>52</v>
      </c>
      <c r="Q33" s="12">
        <v>54680</v>
      </c>
      <c r="R33" s="12">
        <v>0</v>
      </c>
      <c r="S33" s="12">
        <f t="shared" si="2"/>
        <v>54680</v>
      </c>
      <c r="T33" s="29" t="s">
        <v>53</v>
      </c>
      <c r="U33" s="12"/>
    </row>
    <row r="34" spans="1:52" ht="28.5" x14ac:dyDescent="0.25">
      <c r="A34" s="25">
        <v>52674</v>
      </c>
      <c r="B34" s="27" t="s">
        <v>49</v>
      </c>
      <c r="C34" s="1">
        <v>44955</v>
      </c>
      <c r="D34" s="28">
        <v>6</v>
      </c>
      <c r="E34" s="12">
        <v>159000</v>
      </c>
      <c r="F34" s="12">
        <v>64114</v>
      </c>
      <c r="G34" s="12">
        <v>94886</v>
      </c>
      <c r="H34" s="12">
        <v>17079</v>
      </c>
      <c r="I34" s="12">
        <v>111965</v>
      </c>
      <c r="J34" s="12">
        <v>948.86</v>
      </c>
      <c r="K34" s="12">
        <v>4744.3</v>
      </c>
      <c r="M34" s="43">
        <v>17079</v>
      </c>
      <c r="N34" s="12"/>
      <c r="O34" s="12">
        <v>89193</v>
      </c>
      <c r="P34" s="12" t="s">
        <v>54</v>
      </c>
      <c r="Q34" s="12">
        <v>46000</v>
      </c>
      <c r="R34" s="12">
        <v>460</v>
      </c>
      <c r="S34" s="12">
        <f t="shared" si="2"/>
        <v>45540</v>
      </c>
      <c r="T34" s="29" t="s">
        <v>55</v>
      </c>
      <c r="U34" s="12"/>
    </row>
    <row r="35" spans="1:52" x14ac:dyDescent="0.25">
      <c r="A35" s="25">
        <v>52674</v>
      </c>
      <c r="B35" s="27" t="s">
        <v>13</v>
      </c>
      <c r="C35" s="1">
        <v>44980</v>
      </c>
      <c r="D35" s="28">
        <v>6</v>
      </c>
      <c r="E35" s="12">
        <v>17079</v>
      </c>
      <c r="F35" s="12"/>
      <c r="G35" s="12">
        <v>17079</v>
      </c>
      <c r="H35" s="12">
        <v>0</v>
      </c>
      <c r="I35" s="12">
        <v>17079</v>
      </c>
      <c r="J35" s="12">
        <v>0</v>
      </c>
      <c r="K35" s="12">
        <v>0</v>
      </c>
      <c r="L35" s="12">
        <v>0</v>
      </c>
      <c r="M35" s="12"/>
      <c r="N35" s="12"/>
      <c r="O35" s="43">
        <v>17079</v>
      </c>
      <c r="P35" s="12" t="s">
        <v>56</v>
      </c>
      <c r="Q35" s="12">
        <v>39960</v>
      </c>
      <c r="R35" s="12">
        <v>0</v>
      </c>
      <c r="S35" s="12">
        <f t="shared" si="2"/>
        <v>39960</v>
      </c>
      <c r="T35" s="29" t="s">
        <v>57</v>
      </c>
      <c r="U35" s="12"/>
    </row>
    <row r="36" spans="1:52" x14ac:dyDescent="0.25">
      <c r="A36" s="25">
        <v>52674</v>
      </c>
      <c r="B36" s="27" t="s">
        <v>58</v>
      </c>
      <c r="C36" s="1">
        <v>44989</v>
      </c>
      <c r="D36" s="28">
        <v>2</v>
      </c>
      <c r="E36" s="12">
        <v>55000</v>
      </c>
      <c r="F36" s="12"/>
      <c r="G36" s="12"/>
      <c r="H36" s="12"/>
      <c r="I36" s="12"/>
      <c r="J36" s="12"/>
      <c r="K36" s="12"/>
      <c r="L36" s="12"/>
      <c r="M36" s="12"/>
      <c r="N36" s="12"/>
      <c r="O36" s="12">
        <v>55000</v>
      </c>
      <c r="P36" s="12" t="s">
        <v>59</v>
      </c>
      <c r="Q36" s="12">
        <v>43653</v>
      </c>
      <c r="R36" s="12"/>
      <c r="S36" s="12">
        <f t="shared" si="2"/>
        <v>43653</v>
      </c>
      <c r="T36" s="29" t="s">
        <v>60</v>
      </c>
      <c r="U36" s="12"/>
    </row>
    <row r="37" spans="1:52" x14ac:dyDescent="0.25">
      <c r="A37" s="25">
        <v>52674</v>
      </c>
      <c r="B37" s="27"/>
      <c r="C37" s="1"/>
      <c r="D37" s="28"/>
      <c r="E37" s="12">
        <f>E32+E34</f>
        <v>381000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61</v>
      </c>
      <c r="Q37" s="12">
        <v>55000</v>
      </c>
      <c r="R37" s="12"/>
      <c r="S37" s="12">
        <f t="shared" si="2"/>
        <v>55000</v>
      </c>
      <c r="T37" s="29" t="s">
        <v>62</v>
      </c>
      <c r="U37" s="12"/>
    </row>
    <row r="38" spans="1:52" x14ac:dyDescent="0.25">
      <c r="A38" s="25">
        <v>52674</v>
      </c>
      <c r="B38" s="27"/>
      <c r="C38" s="1"/>
      <c r="D38" s="2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63</v>
      </c>
      <c r="Q38" s="12">
        <v>17079</v>
      </c>
      <c r="R38" s="12"/>
      <c r="S38" s="12">
        <f t="shared" si="2"/>
        <v>17079</v>
      </c>
      <c r="T38" s="29" t="s">
        <v>64</v>
      </c>
      <c r="U38" s="12"/>
    </row>
    <row r="39" spans="1:52" s="18" customFormat="1" x14ac:dyDescent="0.25">
      <c r="A39" s="26"/>
      <c r="B39" s="30"/>
      <c r="C39" s="19"/>
      <c r="D39" s="3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6"/>
      <c r="U39" s="21">
        <f>SUM(O32:O38)-SUM(S32:S38)</f>
        <v>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25">
      <c r="A40" s="25">
        <v>52673</v>
      </c>
      <c r="B40" s="27" t="s">
        <v>65</v>
      </c>
      <c r="C40" s="1">
        <v>44900</v>
      </c>
      <c r="D40" s="28">
        <v>1</v>
      </c>
      <c r="E40" s="12">
        <v>222000</v>
      </c>
      <c r="F40" s="12">
        <v>0</v>
      </c>
      <c r="G40" s="12">
        <v>222000</v>
      </c>
      <c r="H40" s="12">
        <v>39960</v>
      </c>
      <c r="I40" s="12">
        <v>261960</v>
      </c>
      <c r="J40" s="12">
        <v>2220</v>
      </c>
      <c r="K40" s="12">
        <v>11100</v>
      </c>
      <c r="M40" s="43">
        <v>39960</v>
      </c>
      <c r="N40" s="43">
        <v>45000</v>
      </c>
      <c r="O40" s="12">
        <v>163680</v>
      </c>
      <c r="P40" s="12" t="s">
        <v>66</v>
      </c>
      <c r="Q40" s="12">
        <v>100000</v>
      </c>
      <c r="R40" s="12">
        <v>1000</v>
      </c>
      <c r="S40" s="12">
        <f t="shared" si="2"/>
        <v>99000</v>
      </c>
      <c r="T40" s="29" t="s">
        <v>67</v>
      </c>
      <c r="U40" s="12"/>
    </row>
    <row r="41" spans="1:52" x14ac:dyDescent="0.25">
      <c r="A41" s="25">
        <v>52673</v>
      </c>
      <c r="B41" s="27" t="s">
        <v>13</v>
      </c>
      <c r="C41" s="1">
        <v>44946</v>
      </c>
      <c r="D41" s="28"/>
      <c r="E41" s="12">
        <v>39960</v>
      </c>
      <c r="F41" s="12"/>
      <c r="G41" s="12"/>
      <c r="H41" s="12"/>
      <c r="I41" s="12"/>
      <c r="J41" s="12"/>
      <c r="K41" s="12"/>
      <c r="L41" s="12"/>
      <c r="M41" s="12"/>
      <c r="N41" s="12"/>
      <c r="O41" s="43">
        <v>39960</v>
      </c>
      <c r="P41" s="12" t="s">
        <v>68</v>
      </c>
      <c r="Q41" s="12">
        <v>64680</v>
      </c>
      <c r="R41" s="12"/>
      <c r="S41" s="12">
        <f t="shared" si="2"/>
        <v>64680</v>
      </c>
      <c r="T41" s="29" t="s">
        <v>69</v>
      </c>
      <c r="U41" s="12"/>
    </row>
    <row r="42" spans="1:52" x14ac:dyDescent="0.25">
      <c r="A42" s="25">
        <v>52673</v>
      </c>
      <c r="B42" s="27" t="s">
        <v>65</v>
      </c>
      <c r="C42" s="1">
        <v>44985</v>
      </c>
      <c r="D42" s="28">
        <v>10</v>
      </c>
      <c r="E42" s="12">
        <v>159000</v>
      </c>
      <c r="F42" s="12">
        <v>68998</v>
      </c>
      <c r="G42" s="12">
        <v>90002</v>
      </c>
      <c r="H42" s="12">
        <v>16200.359999999999</v>
      </c>
      <c r="I42" s="12">
        <v>106202.36</v>
      </c>
      <c r="J42" s="12">
        <v>900.02</v>
      </c>
      <c r="K42" s="12">
        <v>4500.1000000000004</v>
      </c>
      <c r="L42" s="12"/>
      <c r="M42" s="43">
        <v>16200</v>
      </c>
      <c r="N42" s="12"/>
      <c r="O42" s="12">
        <v>84601.87999999999</v>
      </c>
      <c r="P42" s="12" t="s">
        <v>70</v>
      </c>
      <c r="Q42" s="12">
        <v>35640</v>
      </c>
      <c r="R42" s="12"/>
      <c r="S42" s="12">
        <f t="shared" si="2"/>
        <v>35640</v>
      </c>
      <c r="T42" s="29" t="s">
        <v>71</v>
      </c>
      <c r="U42" s="12"/>
    </row>
    <row r="43" spans="1:52" x14ac:dyDescent="0.25">
      <c r="A43" s="25">
        <v>52673</v>
      </c>
      <c r="B43" s="27" t="s">
        <v>13</v>
      </c>
      <c r="C43" s="1">
        <v>45002</v>
      </c>
      <c r="D43" s="28">
        <v>10</v>
      </c>
      <c r="E43" s="12">
        <v>16200</v>
      </c>
      <c r="F43" s="12"/>
      <c r="G43" s="12">
        <v>16200</v>
      </c>
      <c r="H43" s="12">
        <v>0</v>
      </c>
      <c r="I43" s="12">
        <v>16200</v>
      </c>
      <c r="J43" s="12">
        <v>0</v>
      </c>
      <c r="K43" s="12">
        <v>0</v>
      </c>
      <c r="L43" s="12">
        <v>0</v>
      </c>
      <c r="M43" s="12"/>
      <c r="N43" s="12"/>
      <c r="O43" s="43">
        <v>16200</v>
      </c>
      <c r="P43" s="12" t="s">
        <v>72</v>
      </c>
      <c r="Q43" s="12">
        <v>39960</v>
      </c>
      <c r="R43" s="12"/>
      <c r="S43" s="12">
        <f t="shared" si="2"/>
        <v>39960</v>
      </c>
      <c r="T43" s="29" t="s">
        <v>73</v>
      </c>
      <c r="U43" s="12"/>
    </row>
    <row r="44" spans="1:52" x14ac:dyDescent="0.25">
      <c r="A44" s="25">
        <v>52673</v>
      </c>
      <c r="B44" s="27" t="s">
        <v>74</v>
      </c>
      <c r="C44" s="1">
        <v>45024</v>
      </c>
      <c r="D44" s="28">
        <v>1</v>
      </c>
      <c r="E44" s="12">
        <v>45000</v>
      </c>
      <c r="F44" s="12"/>
      <c r="G44" s="12"/>
      <c r="H44" s="12"/>
      <c r="I44" s="12"/>
      <c r="J44" s="12"/>
      <c r="K44" s="12"/>
      <c r="L44" s="12"/>
      <c r="M44" s="12"/>
      <c r="N44" s="12"/>
      <c r="O44" s="43">
        <v>45000</v>
      </c>
      <c r="P44" s="12" t="s">
        <v>75</v>
      </c>
      <c r="Q44" s="12">
        <v>48962</v>
      </c>
      <c r="R44" s="12"/>
      <c r="S44" s="12">
        <f t="shared" si="2"/>
        <v>48962</v>
      </c>
      <c r="T44" s="29" t="s">
        <v>76</v>
      </c>
      <c r="U44" s="12"/>
    </row>
    <row r="45" spans="1:52" x14ac:dyDescent="0.25">
      <c r="A45" s="25">
        <v>52673</v>
      </c>
      <c r="B45" s="27"/>
      <c r="C45" s="1"/>
      <c r="D45" s="28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77</v>
      </c>
      <c r="Q45" s="12">
        <v>16200</v>
      </c>
      <c r="R45" s="12"/>
      <c r="S45" s="12">
        <f t="shared" si="2"/>
        <v>16200</v>
      </c>
      <c r="T45" s="29" t="s">
        <v>78</v>
      </c>
      <c r="U45" s="12"/>
    </row>
    <row r="46" spans="1:52" x14ac:dyDescent="0.25">
      <c r="A46" s="25">
        <v>52673</v>
      </c>
      <c r="B46" s="27"/>
      <c r="C46" s="1"/>
      <c r="D46" s="2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79</v>
      </c>
      <c r="Q46" s="12">
        <v>45000</v>
      </c>
      <c r="R46" s="12"/>
      <c r="S46" s="12">
        <f t="shared" si="2"/>
        <v>45000</v>
      </c>
      <c r="T46" s="29" t="s">
        <v>80</v>
      </c>
      <c r="U46" s="12"/>
    </row>
    <row r="47" spans="1:52" s="18" customFormat="1" x14ac:dyDescent="0.25">
      <c r="A47" s="26"/>
      <c r="B47" s="30"/>
      <c r="C47" s="19"/>
      <c r="D47" s="3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6"/>
      <c r="U47" s="21">
        <f>SUM(O40:O46)-SUM(S40:S46)</f>
        <v>-0.11999999999534339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25">
        <v>52672</v>
      </c>
      <c r="B48" s="27" t="s">
        <v>81</v>
      </c>
      <c r="C48" s="1">
        <v>44900</v>
      </c>
      <c r="D48" s="28">
        <v>4</v>
      </c>
      <c r="E48" s="12">
        <v>222000</v>
      </c>
      <c r="F48" s="12">
        <v>0</v>
      </c>
      <c r="G48" s="12">
        <v>222000</v>
      </c>
      <c r="H48" s="12">
        <v>39960</v>
      </c>
      <c r="I48" s="12">
        <v>261960</v>
      </c>
      <c r="J48" s="12">
        <v>2220</v>
      </c>
      <c r="K48" s="12">
        <v>11100</v>
      </c>
      <c r="L48" s="12"/>
      <c r="M48" s="43">
        <v>39960</v>
      </c>
      <c r="N48" s="43">
        <v>55000</v>
      </c>
      <c r="O48" s="12">
        <f>G48-J48-K48-M48-N48</f>
        <v>113720</v>
      </c>
      <c r="P48" s="12" t="s">
        <v>82</v>
      </c>
      <c r="Q48" s="12">
        <v>100000</v>
      </c>
      <c r="R48" s="12">
        <v>1000</v>
      </c>
      <c r="S48" s="12">
        <f t="shared" si="2"/>
        <v>99000</v>
      </c>
      <c r="T48" s="29" t="s">
        <v>83</v>
      </c>
      <c r="U48" s="12"/>
    </row>
    <row r="49" spans="1:21" x14ac:dyDescent="0.25">
      <c r="A49" s="25">
        <v>52672</v>
      </c>
      <c r="B49" s="27" t="s">
        <v>84</v>
      </c>
      <c r="C49" s="1">
        <v>44946</v>
      </c>
      <c r="D49" s="28"/>
      <c r="E49" s="12">
        <v>39960</v>
      </c>
      <c r="F49" s="12"/>
      <c r="G49" s="12"/>
      <c r="H49" s="12">
        <v>0</v>
      </c>
      <c r="I49" s="12">
        <v>0</v>
      </c>
      <c r="J49" s="12">
        <v>0</v>
      </c>
      <c r="K49" s="12">
        <v>0</v>
      </c>
      <c r="L49" s="12"/>
      <c r="M49" s="12">
        <v>0</v>
      </c>
      <c r="N49" s="12"/>
      <c r="O49" s="43">
        <v>39960</v>
      </c>
      <c r="P49" s="12" t="s">
        <v>101</v>
      </c>
      <c r="Q49" s="12">
        <v>54680</v>
      </c>
      <c r="R49" s="12"/>
      <c r="S49" s="12">
        <f t="shared" si="2"/>
        <v>54680</v>
      </c>
      <c r="T49" s="29" t="s">
        <v>85</v>
      </c>
      <c r="U49" s="12"/>
    </row>
    <row r="50" spans="1:21" x14ac:dyDescent="0.25">
      <c r="A50" s="25">
        <v>52672</v>
      </c>
      <c r="B50" s="27" t="s">
        <v>81</v>
      </c>
      <c r="C50" s="1">
        <v>44964</v>
      </c>
      <c r="D50" s="28">
        <v>7</v>
      </c>
      <c r="E50" s="12">
        <v>98209</v>
      </c>
      <c r="F50" s="12">
        <v>0</v>
      </c>
      <c r="G50" s="12">
        <v>98209</v>
      </c>
      <c r="H50" s="12">
        <v>17677.62</v>
      </c>
      <c r="I50" s="12">
        <v>115886.62</v>
      </c>
      <c r="J50" s="12">
        <v>982.09</v>
      </c>
      <c r="K50" s="12">
        <v>4910.45</v>
      </c>
      <c r="L50" s="12">
        <v>4910.45</v>
      </c>
      <c r="M50" s="43">
        <v>17677.62</v>
      </c>
      <c r="N50" s="12"/>
      <c r="O50" s="12">
        <v>87406.01</v>
      </c>
      <c r="P50" s="12" t="s">
        <v>86</v>
      </c>
      <c r="Q50" s="12">
        <v>46000</v>
      </c>
      <c r="R50" s="12">
        <v>460</v>
      </c>
      <c r="S50" s="12">
        <f t="shared" si="2"/>
        <v>45540</v>
      </c>
      <c r="T50" s="29" t="s">
        <v>102</v>
      </c>
      <c r="U50" s="12"/>
    </row>
    <row r="51" spans="1:21" x14ac:dyDescent="0.25">
      <c r="A51" s="25">
        <v>52672</v>
      </c>
      <c r="B51" s="27" t="s">
        <v>87</v>
      </c>
      <c r="C51" s="1">
        <v>44986</v>
      </c>
      <c r="D51" s="28">
        <v>4</v>
      </c>
      <c r="E51" s="12">
        <v>55000</v>
      </c>
      <c r="F51" s="12"/>
      <c r="G51" s="12"/>
      <c r="H51" s="12"/>
      <c r="I51" s="12"/>
      <c r="J51" s="12"/>
      <c r="K51" s="12"/>
      <c r="L51" s="12"/>
      <c r="M51" s="12"/>
      <c r="N51" s="12"/>
      <c r="O51" s="43">
        <v>55000</v>
      </c>
      <c r="P51" s="12" t="s">
        <v>88</v>
      </c>
      <c r="Q51" s="12">
        <v>39960</v>
      </c>
      <c r="R51" s="12"/>
      <c r="S51" s="12">
        <f t="shared" si="2"/>
        <v>39960</v>
      </c>
      <c r="T51" s="29" t="s">
        <v>89</v>
      </c>
      <c r="U51" s="12"/>
    </row>
    <row r="52" spans="1:21" x14ac:dyDescent="0.25">
      <c r="A52" s="25">
        <v>52672</v>
      </c>
      <c r="B52" s="27" t="s">
        <v>84</v>
      </c>
      <c r="C52" s="1">
        <v>45002</v>
      </c>
      <c r="D52" s="28">
        <v>7</v>
      </c>
      <c r="E52" s="12">
        <v>17678</v>
      </c>
      <c r="F52" s="12"/>
      <c r="G52" s="12"/>
      <c r="H52" s="12"/>
      <c r="I52" s="12"/>
      <c r="J52" s="12"/>
      <c r="K52" s="12"/>
      <c r="L52" s="12"/>
      <c r="M52" s="12"/>
      <c r="N52" s="12"/>
      <c r="O52" s="43">
        <v>17678</v>
      </c>
      <c r="P52" s="12" t="s">
        <v>90</v>
      </c>
      <c r="Q52" s="12">
        <v>46778</v>
      </c>
      <c r="R52" s="12"/>
      <c r="S52" s="12">
        <f t="shared" si="2"/>
        <v>46778</v>
      </c>
      <c r="T52" s="29" t="s">
        <v>91</v>
      </c>
      <c r="U52" s="12"/>
    </row>
    <row r="53" spans="1:21" x14ac:dyDescent="0.25">
      <c r="A53" s="25">
        <v>52672</v>
      </c>
      <c r="B53" s="27"/>
      <c r="C53" s="1"/>
      <c r="D53" s="28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92</v>
      </c>
      <c r="Q53" s="12">
        <v>55000</v>
      </c>
      <c r="R53" s="12"/>
      <c r="S53" s="12">
        <f t="shared" si="2"/>
        <v>55000</v>
      </c>
      <c r="T53" s="29" t="s">
        <v>93</v>
      </c>
      <c r="U53" s="12"/>
    </row>
    <row r="54" spans="1:21" x14ac:dyDescent="0.25">
      <c r="A54" s="25">
        <v>52672</v>
      </c>
      <c r="B54" s="27"/>
      <c r="C54" s="1"/>
      <c r="D54" s="28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94</v>
      </c>
      <c r="Q54" s="12">
        <v>17678</v>
      </c>
      <c r="R54" s="12"/>
      <c r="S54" s="12">
        <f t="shared" si="2"/>
        <v>17678</v>
      </c>
      <c r="T54" s="29" t="s">
        <v>95</v>
      </c>
      <c r="U54" s="12"/>
    </row>
    <row r="55" spans="1:21" x14ac:dyDescent="0.25">
      <c r="A55" s="25">
        <v>52672</v>
      </c>
      <c r="B55" s="27"/>
      <c r="C55" s="1"/>
      <c r="D55" s="2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29"/>
      <c r="U55" s="12"/>
    </row>
    <row r="56" spans="1:21" x14ac:dyDescent="0.25">
      <c r="A56" s="25">
        <v>52672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29"/>
      <c r="U56" s="12"/>
    </row>
    <row r="57" spans="1:21" ht="15.75" thickBot="1" x14ac:dyDescent="0.3">
      <c r="A57" s="34">
        <v>52672</v>
      </c>
      <c r="B57" s="35"/>
      <c r="C57" s="35"/>
      <c r="D57" s="35"/>
      <c r="E57" s="36"/>
      <c r="F57" s="36"/>
      <c r="G57" s="3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>
        <f>SUM(O48:O56)-SUM(S48:S56)</f>
        <v>-44871.989999999991</v>
      </c>
    </row>
    <row r="58" spans="1:21" x14ac:dyDescent="0.25">
      <c r="A58" s="37"/>
      <c r="B58" s="37"/>
      <c r="C58" s="37"/>
      <c r="D58" s="37"/>
      <c r="E58" s="37"/>
      <c r="F58" s="37"/>
      <c r="G58" s="37"/>
      <c r="H58" s="38"/>
      <c r="I58" s="38"/>
      <c r="J58" s="38"/>
      <c r="K58" s="38">
        <f t="shared" ref="K58:N58" si="3">SUM(K8:K57)</f>
        <v>108163.3</v>
      </c>
      <c r="L58" s="38">
        <f t="shared" si="3"/>
        <v>54433.45</v>
      </c>
      <c r="M58" s="38">
        <f t="shared" si="3"/>
        <v>431405.72</v>
      </c>
      <c r="N58" s="38">
        <f t="shared" si="3"/>
        <v>200000</v>
      </c>
      <c r="O58" s="38">
        <f>SUM(O8:O57)</f>
        <v>2348428.3499999996</v>
      </c>
      <c r="P58" s="38" t="s">
        <v>4</v>
      </c>
      <c r="Q58" s="38"/>
      <c r="R58" s="23"/>
      <c r="S58" s="38">
        <f>SUM(S8:S57)</f>
        <v>2392799</v>
      </c>
      <c r="T58" s="37"/>
      <c r="U58" s="38">
        <f>SUM(U8:U57)</f>
        <v>-44370.649999999965</v>
      </c>
    </row>
    <row r="59" spans="1:2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25"/>
      <c r="S59" s="12"/>
      <c r="T59" s="12"/>
      <c r="U59" s="12"/>
    </row>
    <row r="60" spans="1:21" ht="15.75" thickBo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32" t="s">
        <v>5</v>
      </c>
      <c r="Q60" s="14"/>
      <c r="R60" s="33"/>
      <c r="S60" s="32">
        <f>O58-S58</f>
        <v>-44370.650000000373</v>
      </c>
      <c r="T60" s="14"/>
      <c r="U60" s="14"/>
    </row>
    <row r="61" spans="1:2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5.75" thickBo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9.5" thickBo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8" t="s">
        <v>7</v>
      </c>
      <c r="P64" s="48"/>
      <c r="Q64" s="48"/>
      <c r="R64" s="10"/>
      <c r="S64" s="10"/>
      <c r="T64" s="10"/>
      <c r="U64" s="10"/>
    </row>
    <row r="65" spans="1:21" ht="16.5" thickBo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4" t="s">
        <v>108</v>
      </c>
      <c r="P65" s="44"/>
      <c r="Q65" s="44"/>
      <c r="R65" s="10"/>
      <c r="S65" s="10"/>
      <c r="T65" s="10"/>
      <c r="U65" s="10"/>
    </row>
    <row r="66" spans="1:21" ht="16.5" thickBo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1" t="s">
        <v>104</v>
      </c>
      <c r="P66" s="45">
        <f>K58+L58</f>
        <v>162596.75</v>
      </c>
      <c r="Q66" s="45"/>
      <c r="R66" s="10"/>
      <c r="S66" s="10"/>
      <c r="T66" s="10"/>
      <c r="U66" s="10"/>
    </row>
    <row r="67" spans="1:21" ht="16.5" thickBo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1" t="s">
        <v>105</v>
      </c>
      <c r="P67" s="45">
        <f>S60</f>
        <v>-44370.650000000373</v>
      </c>
      <c r="Q67" s="45"/>
      <c r="R67" s="10"/>
      <c r="S67" s="10"/>
      <c r="T67" s="10"/>
      <c r="U67" s="10"/>
    </row>
    <row r="68" spans="1:21" ht="16.5" thickBo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1" t="s">
        <v>107</v>
      </c>
      <c r="P68" s="45">
        <f>N58-O51-O44-O36-O28</f>
        <v>0</v>
      </c>
      <c r="Q68" s="45"/>
      <c r="R68" s="10"/>
      <c r="S68" s="10"/>
      <c r="T68" s="10"/>
      <c r="U68" s="10"/>
    </row>
    <row r="69" spans="1:21" ht="16.5" thickBo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2" t="s">
        <v>106</v>
      </c>
      <c r="P69" s="46">
        <f>M58-O52-O49-O43-O41-O35-O33-O27-O26-O19-O20-O13-O9</f>
        <v>-0.28000000002793968</v>
      </c>
      <c r="Q69" s="47"/>
      <c r="R69" s="10"/>
      <c r="S69" s="10"/>
      <c r="T69" s="10"/>
      <c r="U69" s="10"/>
    </row>
    <row r="70" spans="1:2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</sheetData>
  <mergeCells count="6">
    <mergeCell ref="P68:Q68"/>
    <mergeCell ref="P69:Q69"/>
    <mergeCell ref="O64:Q64"/>
    <mergeCell ref="O65:Q65"/>
    <mergeCell ref="P66:Q66"/>
    <mergeCell ref="P67:Q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2025-05-27T07:00:25Z</dcterms:modified>
</cp:coreProperties>
</file>