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3AF45E7A-949C-45DE-A161-59D7FAB303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 s="1"/>
  <c r="G25" i="1"/>
  <c r="H25" i="1" s="1"/>
  <c r="G26" i="1"/>
  <c r="H26" i="1" s="1"/>
  <c r="I26" i="1" l="1"/>
  <c r="J26" i="1" s="1"/>
  <c r="I24" i="1"/>
  <c r="K24" i="1" s="1"/>
  <c r="N24" i="1"/>
  <c r="N25" i="1"/>
  <c r="I25" i="1"/>
  <c r="N26" i="1"/>
  <c r="K26" i="1" l="1"/>
  <c r="M26" i="1"/>
  <c r="L26" i="1"/>
  <c r="J24" i="1"/>
  <c r="M24" i="1"/>
  <c r="L24" i="1"/>
  <c r="J25" i="1"/>
  <c r="K25" i="1"/>
  <c r="L25" i="1"/>
  <c r="M25" i="1"/>
  <c r="G18" i="1"/>
  <c r="G19" i="1"/>
  <c r="G20" i="1"/>
  <c r="H20" i="1" s="1"/>
  <c r="G21" i="1"/>
  <c r="H21" i="1" s="1"/>
  <c r="G22" i="1"/>
  <c r="H22" i="1" s="1"/>
  <c r="G23" i="1"/>
  <c r="H23" i="1" s="1"/>
  <c r="G17" i="1"/>
  <c r="H19" i="1" l="1"/>
  <c r="I19" i="1" s="1"/>
  <c r="N19" i="1"/>
  <c r="H18" i="1"/>
  <c r="I18" i="1" s="1"/>
  <c r="N17" i="1"/>
  <c r="H17" i="1"/>
  <c r="I17" i="1" s="1"/>
  <c r="N23" i="1"/>
  <c r="N22" i="1"/>
  <c r="N21" i="1"/>
  <c r="N20" i="1"/>
  <c r="N18" i="1"/>
  <c r="I23" i="1"/>
  <c r="I22" i="1"/>
  <c r="I21" i="1"/>
  <c r="I20" i="1"/>
  <c r="J17" i="1" l="1"/>
  <c r="L17" i="1"/>
  <c r="M17" i="1"/>
  <c r="K17" i="1"/>
  <c r="J19" i="1"/>
  <c r="M19" i="1"/>
  <c r="L19" i="1"/>
  <c r="K19" i="1"/>
  <c r="K18" i="1"/>
  <c r="J18" i="1"/>
  <c r="L18" i="1"/>
  <c r="M18" i="1"/>
  <c r="L22" i="1"/>
  <c r="M22" i="1"/>
  <c r="J22" i="1"/>
  <c r="K22" i="1"/>
  <c r="L20" i="1"/>
  <c r="M20" i="1"/>
  <c r="J20" i="1"/>
  <c r="K20" i="1"/>
  <c r="L23" i="1"/>
  <c r="M23" i="1"/>
  <c r="J23" i="1"/>
  <c r="K23" i="1"/>
  <c r="L21" i="1"/>
  <c r="M21" i="1"/>
  <c r="J21" i="1"/>
  <c r="K21" i="1"/>
  <c r="G9" i="1"/>
  <c r="I9" i="1" s="1"/>
  <c r="K9" i="1" s="1"/>
  <c r="J9" i="1" l="1"/>
  <c r="R13" i="1"/>
  <c r="R41" i="1" s="1"/>
  <c r="G13" i="1" l="1"/>
  <c r="K13" i="1" s="1"/>
  <c r="J13" i="1" l="1"/>
  <c r="H13" i="1"/>
  <c r="N13" i="1" s="1"/>
  <c r="G8" i="1"/>
  <c r="K8" i="1" s="1"/>
  <c r="J8" i="1" l="1"/>
  <c r="I13" i="1"/>
  <c r="O13" i="1" s="1"/>
  <c r="H8" i="1"/>
  <c r="N8" i="1" s="1"/>
  <c r="I8" i="1" l="1"/>
  <c r="O8" i="1" l="1"/>
  <c r="G14" i="1"/>
  <c r="H14" i="1" s="1"/>
  <c r="I14" i="1" l="1"/>
  <c r="K14" i="1" s="1"/>
  <c r="J14" i="1"/>
  <c r="O41" i="1" l="1"/>
  <c r="R43" i="1" s="1"/>
</calcChain>
</file>

<file path=xl/sharedStrings.xml><?xml version="1.0" encoding="utf-8"?>
<sst xmlns="http://schemas.openxmlformats.org/spreadsheetml/2006/main" count="76" uniqueCount="66">
  <si>
    <t>Amount</t>
  </si>
  <si>
    <t>PAYMENT NOTE No.</t>
  </si>
  <si>
    <t>UTR</t>
  </si>
  <si>
    <t>Total Payable Amount Rs. -</t>
  </si>
  <si>
    <t>Total Paid Amount Rs. -</t>
  </si>
  <si>
    <t>Balance Payable Amount Rs. -</t>
  </si>
  <si>
    <t>M/s Balaji Contractor</t>
  </si>
  <si>
    <t>RIUP22/1819</t>
  </si>
  <si>
    <t>RIUP22/2327</t>
  </si>
  <si>
    <t>15-07-2023 NEFT/AXISP00407289885/RIUP23/1094/BALAJI CONSTRUC ₹ 1,36,206.00</t>
  </si>
  <si>
    <t>14-07-2023 NEFT/AXISP00406995905/RIUP23/1072/BALAJI CONSTRUC 43459.00</t>
  </si>
  <si>
    <t>11-04-2023 IFT/IFT23101022094/SPUP23/0067/SHRI BALAJI CONSTR 19800.00</t>
  </si>
  <si>
    <t>27-03-2023 IFT/IFT23086029340/RIUP22/2742/SHRI BALAJI CONSTR 79200.00</t>
  </si>
  <si>
    <t>21-04-2023 IFT/IFT23111033830/RIUP23/049/SHRI BALAJI CONSTRU 148500.00</t>
  </si>
  <si>
    <t>06-05-2023 IFT/IFT23126013874/SPUP23/0358/SHRI BALAJI CONSTR 143678.00</t>
  </si>
  <si>
    <t>18-05-2023 IFT/IFT23138055169/RIUP23/274/SHRI BALAJI CONSTRU 25094.00</t>
  </si>
  <si>
    <t>18-05-2023 IFT/IFT23138055168/RIUP23/275/SHRI BALAJI CONSTRU 277276.00</t>
  </si>
  <si>
    <t>13-06-2023 IFT/IFT23164032243/RIUP23/631/SHRI BALAJI CONSTRU 99000.00</t>
  </si>
  <si>
    <t>21-06-2023 IFT/IFT23172005911/RIUP23/738/SHRI BALAJI CONSTRU 70057.00</t>
  </si>
  <si>
    <t>01-07-2023 IFT/IFT23182088929/RIUP23/990/SHRI BALAJI CONSTRU ₹ 3,74,156.00</t>
  </si>
  <si>
    <t>04-08-2023 IFT/IFT23216118401/RIUP23/1379/SHRI BALAJI CONSTR ₹ 99,000.00</t>
  </si>
  <si>
    <t>28-08-2023 IFT/IFT23240055694/RIUP23/1751/SHRI BALAJI CONSTR 148500.00</t>
  </si>
  <si>
    <t>07-09-2023 IFT/IFT23250068458/RIUP23/1898/SHRI BALAJI CONSTR 63645.00</t>
  </si>
  <si>
    <t>22-09-2023 IFT/IFT23265052077/RIUP23/2217/SHRI BALAJI CONSTR 148500.00</t>
  </si>
  <si>
    <t>04-10-2023 IFT/IFT23277053668/RIUP23/2473/SHRI BALAJI CONSTR 149947.00</t>
  </si>
  <si>
    <t>04-10-2023 IFT/IFT23277053669/RIUP23/2474/SHRI BALAJI CONSTR 201737.00</t>
  </si>
  <si>
    <t>17-10-2023 NEFT/AXISP00435088306/RIUP23/2422/BALAJI CONSTRUCTIO/UBIN0572632 130942.00</t>
  </si>
  <si>
    <t>RIUP22/2422</t>
  </si>
  <si>
    <t>17-10-2023 NEFT/AXISP00435088305/RIUP23/2421/BALAJI CONSTRUCTIO/UBIN0572632 186900.00</t>
  </si>
  <si>
    <t>RIUP22/2421</t>
  </si>
  <si>
    <t>08-11-2023 IFT/IFT23312068902/RIUP23/2938/SHRI BALAJI CONSTR 69602.00</t>
  </si>
  <si>
    <t>30-03-2024 NEFT/AXISP00486493282/RIUP23/4839/BALAJI CONSTRUCTIO/UBIN0572632 51156.00</t>
  </si>
  <si>
    <t>RIUP23/4839</t>
  </si>
  <si>
    <t>06-03-2024 NEFT/AXISP00477945203/RIUP23/4842/BALAJI CONSTRUCTIO/UBIN0572632 8789.00</t>
  </si>
  <si>
    <t>RIUP23/4842</t>
  </si>
  <si>
    <t>23-11-2023 IFT/IFT23327021226/RIUP23/3364/SHRI BALAJI CONSTR 1,77,970.00</t>
  </si>
  <si>
    <t>22-12-2023 IFT/IFT23356037807/RIUP23/3923/SHRI BALAJI CONSTR 79200.00</t>
  </si>
  <si>
    <t xml:space="preserve">27-12-2023 IFT/IFT23361009770/RIUP23/3956/SHRI BALAJI CONSTR 49071.00
</t>
  </si>
  <si>
    <t>27-12-2023 IFT/IFT23361009776/RIUP23/3957/SHRI BALAJI CONSTR 142307.00</t>
  </si>
  <si>
    <t>18-01-2024 IFT/IFT24018032119/RIUP23/4367/SHRI BALAJI CONSTR 99000.00</t>
  </si>
  <si>
    <t>08-01-2024 IFT/IFT24008065306/RIUP23/4037/SHRI BALAJI CONSTR  72,595.00</t>
  </si>
  <si>
    <t>26-04-2024 IFT/IFT24117006560/RIUP23/5134/SHRI BALAJI CONSTR 53880.00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</si>
  <si>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</si>
  <si>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</si>
  <si>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</si>
  <si>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</si>
  <si>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</si>
  <si>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</si>
  <si>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</si>
  <si>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</si>
  <si>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</si>
  <si>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</si>
  <si>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</si>
  <si>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</si>
  <si>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</si>
  <si>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</si>
  <si>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</si>
  <si>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</si>
  <si>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</si>
  <si>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</si>
  <si>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</si>
  <si>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</si>
  <si>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Payment_Amount</t>
  </si>
  <si>
    <t>Total_Amount</t>
  </si>
  <si>
    <t>Khokni Village  Pump House work</t>
  </si>
  <si>
    <t xml:space="preserve"> Khokni Village 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</si>
</sst>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7"/>
      <color rgb="FF333333"/>
      <name val="Verdana"/>
      <family val="2"/>
    </font>
    <font>
      <sz val="8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5" fontId="3" fillId="2" borderId="14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22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17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15" fontId="3" fillId="3" borderId="14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7" fillId="0" borderId="11" xfId="0" applyFont="1" applyBorder="1"/>
    <xf numFmtId="43" fontId="3" fillId="2" borderId="23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3" fontId="3" fillId="2" borderId="24" xfId="1" applyNumberFormat="1" applyFont="1" applyFill="1" applyBorder="1" applyAlignment="1">
      <alignment vertical="center"/>
    </xf>
    <xf numFmtId="0" fontId="8" fillId="0" borderId="0" xfId="0" applyFont="1"/>
    <xf numFmtId="0" fontId="9" fillId="0" borderId="0" xfId="0" applyFont="1"/>
    <xf numFmtId="0" fontId="7" fillId="0" borderId="0" xfId="0" applyFont="1"/>
    <xf numFmtId="43" fontId="3" fillId="2" borderId="25" xfId="1" applyNumberFormat="1" applyFont="1" applyFill="1" applyBorder="1" applyAlignment="1">
      <alignment vertical="center"/>
    </xf>
    <xf numFmtId="14" fontId="3" fillId="2" borderId="26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3" fillId="2" borderId="27" xfId="0" applyFont="1" applyFill="1" applyBorder="1" applyAlignment="1">
      <alignment horizontal="center" vertical="center"/>
    </xf>
    <xf numFmtId="14" fontId="3" fillId="2" borderId="28" xfId="0" applyNumberFormat="1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43" fontId="3" fillId="2" borderId="29" xfId="1" applyNumberFormat="1" applyFont="1" applyFill="1" applyBorder="1" applyAlignment="1">
      <alignment vertical="center"/>
    </xf>
    <xf numFmtId="14" fontId="3" fillId="2" borderId="4" xfId="1" applyNumberFormat="1" applyFont="1" applyFill="1" applyBorder="1" applyAlignment="1">
      <alignment vertical="center"/>
    </xf>
    <xf numFmtId="0" fontId="7" fillId="0" borderId="0" xfId="0" applyFont="1" applyAlignment="1">
      <alignment wrapText="1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30" xfId="0" applyFont="1" applyFill="1" applyBorder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14" fontId="6" fillId="2" borderId="30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64" fontId="10" fillId="2" borderId="30" xfId="1" applyFont="1" applyFill="1" applyBorder="1" applyAlignment="1">
      <alignment horizontal="center" vertical="center"/>
    </xf>
    <xf numFmtId="164" fontId="6" fillId="2" borderId="3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workbookViewId="0">
      <selection activeCell="B23" sqref="B23"/>
    </sheetView>
  </sheetViews>
  <sheetFormatPr defaultColWidth="9" defaultRowHeight="24" customHeight="1" x14ac:dyDescent="0.25"/>
  <cols>
    <col min="1" max="1" width="29" style="7" customWidth="1"/>
    <col min="2" max="2" width="30" style="7" customWidth="1"/>
    <col min="3" max="3" width="13.42578125" style="7" bestFit="1" customWidth="1"/>
    <col min="4" max="4" width="11.5703125" style="7" bestFit="1" customWidth="1"/>
    <col min="5" max="5" width="13.28515625" style="7" bestFit="1" customWidth="1"/>
    <col min="6" max="7" width="13.28515625" style="7" customWidth="1"/>
    <col min="8" max="8" width="14.7109375" style="33" customWidth="1"/>
    <col min="9" max="9" width="12.85546875" style="33" bestFit="1" customWidth="1"/>
    <col min="10" max="10" width="10.7109375" style="7" bestFit="1" customWidth="1"/>
    <col min="11" max="11" width="10.42578125" style="7" bestFit="1" customWidth="1"/>
    <col min="12" max="12" width="10.42578125" style="7" customWidth="1"/>
    <col min="13" max="13" width="11.42578125" style="7" bestFit="1" customWidth="1"/>
    <col min="14" max="15" width="14.85546875" style="7" customWidth="1"/>
    <col min="16" max="16" width="21.7109375" style="7" bestFit="1" customWidth="1"/>
    <col min="17" max="17" width="12.7109375" style="7" bestFit="1" customWidth="1"/>
    <col min="18" max="18" width="16" style="7" customWidth="1"/>
    <col min="19" max="19" width="72.42578125" style="7" bestFit="1" customWidth="1"/>
    <col min="20" max="16384" width="9" style="7"/>
  </cols>
  <sheetData>
    <row r="1" spans="1:19" ht="24" customHeight="1" thickBot="1" x14ac:dyDescent="0.3">
      <c r="A1" s="79" t="s">
        <v>42</v>
      </c>
      <c r="B1" s="6" t="s">
        <v>6</v>
      </c>
      <c r="E1" s="8"/>
      <c r="F1" s="8"/>
      <c r="G1" s="8"/>
      <c r="H1" s="9"/>
      <c r="I1" s="9"/>
    </row>
    <row r="2" spans="1:19" ht="24" customHeight="1" thickBot="1" x14ac:dyDescent="0.3">
      <c r="A2" s="79" t="s">
        <v>43</v>
      </c>
      <c r="B2" s="10" t="s">
        <v>46</v>
      </c>
      <c r="C2" s="11"/>
      <c r="D2" s="11"/>
      <c r="H2" s="37"/>
      <c r="I2" s="39"/>
      <c r="J2" s="12"/>
      <c r="K2" s="12"/>
      <c r="L2" s="12"/>
      <c r="M2" s="12"/>
      <c r="N2" s="12"/>
      <c r="O2" s="12"/>
      <c r="P2" s="12"/>
      <c r="Q2" s="12"/>
    </row>
    <row r="3" spans="1:19" ht="24" customHeight="1" thickBot="1" x14ac:dyDescent="0.3">
      <c r="A3" s="79" t="s">
        <v>44</v>
      </c>
      <c r="B3" s="78" t="s">
        <v>47</v>
      </c>
      <c r="C3" s="11"/>
      <c r="D3" s="11"/>
      <c r="H3" s="37"/>
      <c r="I3" s="39"/>
      <c r="J3" s="12"/>
      <c r="K3" s="12"/>
      <c r="L3" s="12"/>
      <c r="M3" s="12"/>
      <c r="N3" s="12"/>
      <c r="O3" s="12"/>
      <c r="P3" s="12"/>
      <c r="Q3" s="12"/>
    </row>
    <row r="4" spans="1:19" ht="24" customHeight="1" thickBot="1" x14ac:dyDescent="0.3">
      <c r="A4" s="79" t="s">
        <v>45</v>
      </c>
      <c r="B4" s="13" t="s">
        <v>47</v>
      </c>
      <c r="C4" s="13"/>
      <c r="D4" s="13"/>
      <c r="E4" s="13"/>
      <c r="F4" s="12"/>
      <c r="G4" s="12"/>
      <c r="H4" s="14"/>
      <c r="I4" s="14"/>
      <c r="J4" s="12"/>
      <c r="K4" s="12"/>
      <c r="L4" s="12"/>
      <c r="M4" s="12"/>
      <c r="P4" s="12"/>
      <c r="Q4" s="15"/>
      <c r="R4" s="15"/>
      <c r="S4" s="15"/>
    </row>
    <row r="5" spans="1:19" ht="24" customHeight="1" thickBot="1" x14ac:dyDescent="0.3">
      <c r="A5" s="80" t="s">
        <v>48</v>
      </c>
      <c r="B5" s="81" t="s">
        <v>49</v>
      </c>
      <c r="C5" s="82" t="s">
        <v>50</v>
      </c>
      <c r="D5" s="83" t="s">
        <v>51</v>
      </c>
      <c r="E5" s="81" t="s">
        <v>52</v>
      </c>
      <c r="F5" s="81" t="s">
        <v>53</v>
      </c>
      <c r="G5" s="83" t="s">
        <v>54</v>
      </c>
      <c r="H5" s="84" t="s">
        <v>55</v>
      </c>
      <c r="I5" s="85" t="s">
        <v>0</v>
      </c>
      <c r="J5" s="81" t="s">
        <v>56</v>
      </c>
      <c r="K5" s="81" t="s">
        <v>57</v>
      </c>
      <c r="L5" s="5" t="s">
        <v>58</v>
      </c>
      <c r="M5" s="5" t="s">
        <v>59</v>
      </c>
      <c r="N5" s="81" t="s">
        <v>60</v>
      </c>
      <c r="O5" s="81" t="s">
        <v>61</v>
      </c>
      <c r="P5" s="1" t="s">
        <v>1</v>
      </c>
      <c r="Q5" s="1" t="s">
        <v>62</v>
      </c>
      <c r="R5" s="1" t="s">
        <v>63</v>
      </c>
      <c r="S5" s="5" t="s">
        <v>2</v>
      </c>
    </row>
    <row r="6" spans="1:19" ht="24" customHeight="1" x14ac:dyDescent="0.25">
      <c r="B6" s="16"/>
      <c r="C6" s="17"/>
      <c r="D6" s="17"/>
      <c r="E6" s="38"/>
      <c r="F6" s="36"/>
      <c r="G6" s="35"/>
      <c r="H6" s="19"/>
      <c r="I6" s="26"/>
      <c r="J6" s="20">
        <v>0.01</v>
      </c>
      <c r="K6" s="21">
        <v>0.05</v>
      </c>
      <c r="L6" s="21">
        <v>0.1</v>
      </c>
      <c r="M6" s="21">
        <v>0.1</v>
      </c>
      <c r="N6" s="22"/>
      <c r="O6" s="22"/>
      <c r="P6" s="23"/>
      <c r="Q6" s="18"/>
      <c r="R6" s="24"/>
      <c r="S6" s="22"/>
    </row>
    <row r="7" spans="1:19" s="41" customFormat="1" ht="24" customHeight="1" x14ac:dyDescent="0.25">
      <c r="B7" s="42"/>
      <c r="C7" s="43"/>
      <c r="D7" s="44"/>
      <c r="E7" s="45"/>
      <c r="F7" s="45"/>
      <c r="G7" s="46"/>
      <c r="H7" s="47"/>
      <c r="I7" s="44"/>
      <c r="J7" s="48"/>
      <c r="K7" s="49"/>
      <c r="L7" s="49"/>
      <c r="M7" s="49"/>
      <c r="N7" s="50"/>
      <c r="O7" s="50"/>
      <c r="P7" s="51"/>
      <c r="Q7" s="52"/>
      <c r="R7" s="53"/>
      <c r="S7" s="50"/>
    </row>
    <row r="8" spans="1:19" ht="24" customHeight="1" x14ac:dyDescent="0.25">
      <c r="A8" s="7">
        <v>58241</v>
      </c>
      <c r="B8" s="2" t="s">
        <v>65</v>
      </c>
      <c r="C8" s="3">
        <v>45195</v>
      </c>
      <c r="D8" s="4">
        <v>1</v>
      </c>
      <c r="E8" s="25">
        <v>139300</v>
      </c>
      <c r="F8" s="36">
        <v>0</v>
      </c>
      <c r="G8" s="36">
        <f>E8-F8</f>
        <v>139300</v>
      </c>
      <c r="H8" s="19">
        <f>ROUND(G8*18%,0)</f>
        <v>25074</v>
      </c>
      <c r="I8" s="26">
        <f>G8+H8</f>
        <v>164374</v>
      </c>
      <c r="J8" s="26">
        <f>ROUND(G8*$J$6,0)</f>
        <v>1393</v>
      </c>
      <c r="K8" s="22">
        <f>ROUND(G8*$K$6,0)</f>
        <v>6965</v>
      </c>
      <c r="L8" s="22"/>
      <c r="M8" s="22"/>
      <c r="N8" s="22">
        <f>H8</f>
        <v>25074</v>
      </c>
      <c r="O8" s="22">
        <f>ROUND(I8-SUM(J8:N8),)</f>
        <v>130942</v>
      </c>
      <c r="P8" s="27" t="s">
        <v>7</v>
      </c>
      <c r="Q8" s="18">
        <v>136206</v>
      </c>
      <c r="R8" s="24">
        <v>136206</v>
      </c>
      <c r="S8" s="28" t="s">
        <v>9</v>
      </c>
    </row>
    <row r="9" spans="1:19" ht="24" customHeight="1" x14ac:dyDescent="0.15">
      <c r="A9" s="7">
        <v>58241</v>
      </c>
      <c r="B9" s="2" t="s">
        <v>65</v>
      </c>
      <c r="C9" s="3">
        <v>45114</v>
      </c>
      <c r="D9" s="4">
        <v>3</v>
      </c>
      <c r="E9" s="25">
        <v>144900</v>
      </c>
      <c r="F9" s="36"/>
      <c r="G9" s="36">
        <f>E9-F9</f>
        <v>144900</v>
      </c>
      <c r="H9" s="19">
        <v>170982</v>
      </c>
      <c r="I9" s="26">
        <f>G9+H9</f>
        <v>315882</v>
      </c>
      <c r="J9" s="26">
        <f>I9*1%</f>
        <v>3158.82</v>
      </c>
      <c r="K9" s="22">
        <f>I9*5%</f>
        <v>15794.1</v>
      </c>
      <c r="L9" s="22"/>
      <c r="M9" s="22"/>
      <c r="N9" s="22">
        <v>170982</v>
      </c>
      <c r="O9" s="22">
        <v>136206</v>
      </c>
      <c r="P9" s="27" t="s">
        <v>27</v>
      </c>
      <c r="Q9" s="18">
        <v>130942</v>
      </c>
      <c r="R9" s="18">
        <v>130942</v>
      </c>
      <c r="S9" s="67" t="s">
        <v>26</v>
      </c>
    </row>
    <row r="10" spans="1:19" ht="24" customHeight="1" x14ac:dyDescent="0.15">
      <c r="A10" s="7">
        <v>58241</v>
      </c>
      <c r="B10" s="2"/>
      <c r="C10" s="3"/>
      <c r="D10" s="4"/>
      <c r="E10" s="25"/>
      <c r="F10" s="36"/>
      <c r="G10" s="36"/>
      <c r="H10" s="19"/>
      <c r="I10" s="26"/>
      <c r="J10" s="26"/>
      <c r="K10" s="22"/>
      <c r="L10" s="22"/>
      <c r="M10" s="22"/>
      <c r="N10" s="22"/>
      <c r="O10" s="22"/>
      <c r="P10" s="27" t="s">
        <v>32</v>
      </c>
      <c r="Q10" s="18">
        <v>51156</v>
      </c>
      <c r="R10" s="19">
        <v>51156</v>
      </c>
      <c r="S10" s="67" t="s">
        <v>31</v>
      </c>
    </row>
    <row r="11" spans="1:19" ht="24" customHeight="1" x14ac:dyDescent="0.15">
      <c r="A11" s="7">
        <v>58241</v>
      </c>
      <c r="B11" s="2"/>
      <c r="C11" s="3"/>
      <c r="D11" s="4"/>
      <c r="E11" s="25"/>
      <c r="F11" s="36"/>
      <c r="G11" s="36"/>
      <c r="H11" s="19"/>
      <c r="I11" s="26"/>
      <c r="J11" s="26"/>
      <c r="K11" s="22"/>
      <c r="L11" s="22"/>
      <c r="M11" s="22"/>
      <c r="N11" s="22"/>
      <c r="O11" s="22"/>
      <c r="P11" s="27"/>
      <c r="Q11" s="18"/>
      <c r="R11" s="19"/>
      <c r="S11" s="67"/>
    </row>
    <row r="12" spans="1:19" s="41" customFormat="1" ht="24" customHeight="1" x14ac:dyDescent="0.25">
      <c r="B12" s="54"/>
      <c r="C12" s="55"/>
      <c r="D12" s="56"/>
      <c r="E12" s="57"/>
      <c r="F12" s="45"/>
      <c r="G12" s="45"/>
      <c r="H12" s="47"/>
      <c r="I12" s="44"/>
      <c r="J12" s="44"/>
      <c r="K12" s="50"/>
      <c r="L12" s="50"/>
      <c r="M12" s="50"/>
      <c r="N12" s="50"/>
      <c r="O12" s="50"/>
      <c r="P12" s="58"/>
      <c r="Q12" s="52"/>
      <c r="R12" s="53"/>
      <c r="S12" s="59"/>
    </row>
    <row r="13" spans="1:19" ht="24" customHeight="1" x14ac:dyDescent="0.25">
      <c r="A13" s="7">
        <v>57938</v>
      </c>
      <c r="B13" s="2" t="s">
        <v>64</v>
      </c>
      <c r="C13" s="3">
        <v>45195</v>
      </c>
      <c r="D13" s="4">
        <v>1</v>
      </c>
      <c r="E13" s="25">
        <v>210000</v>
      </c>
      <c r="F13" s="36">
        <v>0</v>
      </c>
      <c r="G13" s="36">
        <f>E13-F13</f>
        <v>210000</v>
      </c>
      <c r="H13" s="19">
        <f>ROUND(G13*18%,0)</f>
        <v>37800</v>
      </c>
      <c r="I13" s="26">
        <f>G13+H13</f>
        <v>247800</v>
      </c>
      <c r="J13" s="26">
        <f>ROUND(G13*$J$6,0)</f>
        <v>2100</v>
      </c>
      <c r="K13" s="22">
        <f>ROUND(G13*10%,0)</f>
        <v>21000</v>
      </c>
      <c r="L13" s="22"/>
      <c r="M13" s="22"/>
      <c r="N13" s="22">
        <f>H13</f>
        <v>37800</v>
      </c>
      <c r="O13" s="22">
        <f>ROUND(I13-SUM(J13:N13),)</f>
        <v>186900</v>
      </c>
      <c r="P13" s="27" t="s">
        <v>8</v>
      </c>
      <c r="Q13" s="18">
        <v>43459</v>
      </c>
      <c r="R13" s="24">
        <f>Q13</f>
        <v>43459</v>
      </c>
      <c r="S13" s="28" t="s">
        <v>10</v>
      </c>
    </row>
    <row r="14" spans="1:19" ht="24" customHeight="1" x14ac:dyDescent="0.15">
      <c r="A14" s="7">
        <v>57938</v>
      </c>
      <c r="B14" s="2" t="s">
        <v>64</v>
      </c>
      <c r="C14" s="3">
        <v>45114</v>
      </c>
      <c r="D14" s="4">
        <v>2</v>
      </c>
      <c r="E14" s="25">
        <v>105000</v>
      </c>
      <c r="F14" s="36">
        <v>56170</v>
      </c>
      <c r="G14" s="36">
        <f>E14-F14</f>
        <v>48830</v>
      </c>
      <c r="H14" s="19">
        <f>G14*18%</f>
        <v>8789.4</v>
      </c>
      <c r="I14" s="26">
        <f>G14+H14</f>
        <v>57619.4</v>
      </c>
      <c r="J14" s="26">
        <f>G14*$J$6</f>
        <v>488.3</v>
      </c>
      <c r="K14" s="30">
        <f>I14*5%</f>
        <v>2880.9700000000003</v>
      </c>
      <c r="L14" s="30"/>
      <c r="M14" s="30"/>
      <c r="N14" s="30">
        <v>8789</v>
      </c>
      <c r="O14" s="22">
        <v>43459</v>
      </c>
      <c r="P14" s="27" t="s">
        <v>29</v>
      </c>
      <c r="Q14" s="18">
        <v>186900</v>
      </c>
      <c r="R14" s="24">
        <v>186900</v>
      </c>
      <c r="S14" s="66" t="s">
        <v>28</v>
      </c>
    </row>
    <row r="15" spans="1:19" ht="24" customHeight="1" x14ac:dyDescent="0.15">
      <c r="A15" s="7">
        <v>57938</v>
      </c>
      <c r="B15" s="2"/>
      <c r="C15" s="3"/>
      <c r="D15" s="4"/>
      <c r="E15" s="25"/>
      <c r="F15" s="36"/>
      <c r="G15" s="36"/>
      <c r="H15" s="19"/>
      <c r="I15" s="26"/>
      <c r="J15" s="26"/>
      <c r="K15" s="22"/>
      <c r="L15" s="22"/>
      <c r="M15" s="22"/>
      <c r="N15" s="22"/>
      <c r="O15" s="22"/>
      <c r="P15" s="27" t="s">
        <v>34</v>
      </c>
      <c r="Q15" s="18">
        <v>8789</v>
      </c>
      <c r="R15" s="24">
        <v>8789</v>
      </c>
      <c r="S15" s="66" t="s">
        <v>33</v>
      </c>
    </row>
    <row r="16" spans="1:19" ht="24" customHeight="1" x14ac:dyDescent="0.25">
      <c r="A16" s="41"/>
      <c r="B16" s="54"/>
      <c r="C16" s="55"/>
      <c r="D16" s="56"/>
      <c r="E16" s="57"/>
      <c r="F16" s="45"/>
      <c r="G16" s="45"/>
      <c r="H16" s="47"/>
      <c r="I16" s="44"/>
      <c r="J16" s="44"/>
      <c r="K16" s="50"/>
      <c r="L16" s="50"/>
      <c r="M16" s="50"/>
      <c r="N16" s="50"/>
      <c r="O16" s="50"/>
      <c r="P16" s="58"/>
      <c r="Q16" s="52"/>
      <c r="R16" s="53"/>
      <c r="S16" s="59"/>
    </row>
    <row r="17" spans="1:19" ht="24" customHeight="1" x14ac:dyDescent="0.15">
      <c r="A17" s="7">
        <v>55713</v>
      </c>
      <c r="B17" s="2" t="s">
        <v>65</v>
      </c>
      <c r="C17" s="3">
        <v>45017</v>
      </c>
      <c r="D17" s="4">
        <v>1</v>
      </c>
      <c r="E17" s="25">
        <v>389203</v>
      </c>
      <c r="F17" s="36">
        <v>70057</v>
      </c>
      <c r="G17" s="36">
        <f>E17-F17</f>
        <v>319146</v>
      </c>
      <c r="H17" s="19">
        <f>G17*18%</f>
        <v>57446.28</v>
      </c>
      <c r="I17" s="26">
        <f>G17+H17</f>
        <v>376592.28</v>
      </c>
      <c r="J17" s="26">
        <f>I17*1%</f>
        <v>3765.9228000000003</v>
      </c>
      <c r="K17" s="22">
        <f>I17*5%</f>
        <v>18829.614000000001</v>
      </c>
      <c r="L17" s="22">
        <f>I17*10%</f>
        <v>37659.228000000003</v>
      </c>
      <c r="M17" s="22">
        <f>I17*10%</f>
        <v>37659.228000000003</v>
      </c>
      <c r="N17" s="22">
        <f>G17*18%</f>
        <v>57446.28</v>
      </c>
      <c r="O17" s="22">
        <v>288011</v>
      </c>
      <c r="P17" s="25"/>
      <c r="Q17" s="29"/>
      <c r="R17" s="61">
        <v>79200</v>
      </c>
      <c r="S17" s="60" t="s">
        <v>12</v>
      </c>
    </row>
    <row r="18" spans="1:19" ht="24" customHeight="1" x14ac:dyDescent="0.15">
      <c r="A18" s="7">
        <v>55713</v>
      </c>
      <c r="B18" s="2" t="s">
        <v>65</v>
      </c>
      <c r="C18" s="3">
        <v>45000</v>
      </c>
      <c r="D18" s="4">
        <v>8</v>
      </c>
      <c r="E18" s="25">
        <v>139413</v>
      </c>
      <c r="F18" s="36">
        <v>25096</v>
      </c>
      <c r="G18" s="36">
        <f t="shared" ref="G18:G26" si="0">E18-F18</f>
        <v>114317</v>
      </c>
      <c r="H18" s="19">
        <f t="shared" ref="H18:H26" si="1">G18*18%</f>
        <v>20577.059999999998</v>
      </c>
      <c r="I18" s="26">
        <f t="shared" ref="I18:I26" si="2">G18+H18</f>
        <v>134894.06</v>
      </c>
      <c r="J18" s="26">
        <f t="shared" ref="J18:J26" si="3">I18*1%</f>
        <v>1348.9405999999999</v>
      </c>
      <c r="K18" s="22">
        <f t="shared" ref="K18:K26" si="4">I18*5%</f>
        <v>6744.7030000000004</v>
      </c>
      <c r="L18" s="22">
        <f t="shared" ref="L18:L26" si="5">I18*10%</f>
        <v>13489.406000000001</v>
      </c>
      <c r="M18" s="22">
        <f t="shared" ref="M18:M26" si="6">I18*10%</f>
        <v>13489.406000000001</v>
      </c>
      <c r="N18" s="22">
        <f t="shared" ref="N18:N26" si="7">G18*18%</f>
        <v>20577.059999999998</v>
      </c>
      <c r="O18" s="22">
        <v>103167</v>
      </c>
      <c r="P18" s="25"/>
      <c r="Q18" s="29"/>
      <c r="R18" s="61">
        <v>19800</v>
      </c>
      <c r="S18" s="60" t="s">
        <v>11</v>
      </c>
    </row>
    <row r="19" spans="1:19" ht="24" customHeight="1" x14ac:dyDescent="0.15">
      <c r="A19" s="7">
        <v>55713</v>
      </c>
      <c r="B19" s="2" t="s">
        <v>65</v>
      </c>
      <c r="C19" s="3">
        <v>45057</v>
      </c>
      <c r="D19" s="4">
        <v>2</v>
      </c>
      <c r="E19" s="25">
        <v>386677</v>
      </c>
      <c r="F19" s="36">
        <v>69602</v>
      </c>
      <c r="G19" s="36">
        <f t="shared" si="0"/>
        <v>317075</v>
      </c>
      <c r="H19" s="19">
        <f t="shared" si="1"/>
        <v>57073.5</v>
      </c>
      <c r="I19" s="26">
        <f t="shared" si="2"/>
        <v>374148.5</v>
      </c>
      <c r="J19" s="26">
        <f t="shared" si="3"/>
        <v>3741.4850000000001</v>
      </c>
      <c r="K19" s="22">
        <f t="shared" si="4"/>
        <v>18707.424999999999</v>
      </c>
      <c r="L19" s="22">
        <f t="shared" si="5"/>
        <v>37414.85</v>
      </c>
      <c r="M19" s="22">
        <f t="shared" si="6"/>
        <v>37414.85</v>
      </c>
      <c r="N19" s="22">
        <f t="shared" si="7"/>
        <v>57073.5</v>
      </c>
      <c r="O19" s="22">
        <v>277275</v>
      </c>
      <c r="P19" s="25"/>
      <c r="Q19" s="29"/>
      <c r="R19" s="61">
        <v>148500</v>
      </c>
      <c r="S19" s="60" t="s">
        <v>13</v>
      </c>
    </row>
    <row r="20" spans="1:19" ht="24" customHeight="1" x14ac:dyDescent="0.15">
      <c r="A20" s="7">
        <v>55713</v>
      </c>
      <c r="B20" s="2" t="s">
        <v>65</v>
      </c>
      <c r="C20" s="3">
        <v>45102</v>
      </c>
      <c r="D20" s="4">
        <v>3</v>
      </c>
      <c r="E20" s="25">
        <v>657719</v>
      </c>
      <c r="F20" s="36">
        <v>118389</v>
      </c>
      <c r="G20" s="36">
        <f t="shared" si="0"/>
        <v>539330</v>
      </c>
      <c r="H20" s="19">
        <f t="shared" si="1"/>
        <v>97079.4</v>
      </c>
      <c r="I20" s="26">
        <f t="shared" si="2"/>
        <v>636409.4</v>
      </c>
      <c r="J20" s="26">
        <f t="shared" si="3"/>
        <v>6364.0940000000001</v>
      </c>
      <c r="K20" s="22">
        <f t="shared" si="4"/>
        <v>31820.47</v>
      </c>
      <c r="L20" s="22">
        <f t="shared" si="5"/>
        <v>63640.94</v>
      </c>
      <c r="M20" s="22">
        <f t="shared" si="6"/>
        <v>63640.94</v>
      </c>
      <c r="N20" s="22">
        <f t="shared" si="7"/>
        <v>97079.4</v>
      </c>
      <c r="O20" s="22">
        <v>473156</v>
      </c>
      <c r="P20" s="25"/>
      <c r="Q20" s="29"/>
      <c r="R20" s="61">
        <v>143678</v>
      </c>
      <c r="S20" s="60" t="s">
        <v>14</v>
      </c>
    </row>
    <row r="21" spans="1:19" ht="24" customHeight="1" x14ac:dyDescent="0.15">
      <c r="A21" s="7">
        <v>55713</v>
      </c>
      <c r="B21" s="69" t="s">
        <v>65</v>
      </c>
      <c r="C21" s="70">
        <v>45164</v>
      </c>
      <c r="D21" s="71">
        <v>5</v>
      </c>
      <c r="E21" s="25">
        <v>331005</v>
      </c>
      <c r="F21" s="36"/>
      <c r="G21" s="36">
        <f t="shared" si="0"/>
        <v>331005</v>
      </c>
      <c r="H21" s="19">
        <f t="shared" si="1"/>
        <v>59580.899999999994</v>
      </c>
      <c r="I21" s="26">
        <f t="shared" si="2"/>
        <v>390585.9</v>
      </c>
      <c r="J21" s="26">
        <f t="shared" si="3"/>
        <v>3905.8590000000004</v>
      </c>
      <c r="K21" s="22">
        <f t="shared" si="4"/>
        <v>19529.295000000002</v>
      </c>
      <c r="L21" s="22">
        <f t="shared" si="5"/>
        <v>39058.590000000004</v>
      </c>
      <c r="M21" s="22">
        <f t="shared" si="6"/>
        <v>39058.590000000004</v>
      </c>
      <c r="N21" s="22">
        <f t="shared" si="7"/>
        <v>59580.899999999994</v>
      </c>
      <c r="O21" s="30">
        <v>311144</v>
      </c>
      <c r="P21" s="25"/>
      <c r="Q21" s="29"/>
      <c r="R21" s="61">
        <v>25094</v>
      </c>
      <c r="S21" s="60" t="s">
        <v>15</v>
      </c>
    </row>
    <row r="22" spans="1:19" ht="24" customHeight="1" thickBot="1" x14ac:dyDescent="0.2">
      <c r="A22" s="7">
        <v>55713</v>
      </c>
      <c r="B22" s="72" t="s">
        <v>65</v>
      </c>
      <c r="C22" s="73">
        <v>45196</v>
      </c>
      <c r="D22" s="74">
        <v>9</v>
      </c>
      <c r="E22" s="25">
        <v>403307</v>
      </c>
      <c r="F22" s="36"/>
      <c r="G22" s="36">
        <f t="shared" si="0"/>
        <v>403307</v>
      </c>
      <c r="H22" s="19">
        <f t="shared" si="1"/>
        <v>72595.259999999995</v>
      </c>
      <c r="I22" s="26">
        <f t="shared" si="2"/>
        <v>475902.26</v>
      </c>
      <c r="J22" s="26">
        <f t="shared" si="3"/>
        <v>4759.0226000000002</v>
      </c>
      <c r="K22" s="22">
        <f t="shared" si="4"/>
        <v>23795.113000000001</v>
      </c>
      <c r="L22" s="22">
        <f t="shared" si="5"/>
        <v>47590.226000000002</v>
      </c>
      <c r="M22" s="22">
        <f t="shared" si="6"/>
        <v>47590.226000000002</v>
      </c>
      <c r="N22" s="22">
        <f t="shared" si="7"/>
        <v>72595.259999999995</v>
      </c>
      <c r="O22" s="75">
        <v>298448</v>
      </c>
      <c r="P22" s="25"/>
      <c r="Q22" s="29"/>
      <c r="R22" s="61">
        <v>277276</v>
      </c>
      <c r="S22" s="60" t="s">
        <v>16</v>
      </c>
    </row>
    <row r="23" spans="1:19" ht="24" customHeight="1" x14ac:dyDescent="0.15">
      <c r="A23" s="7">
        <v>55713</v>
      </c>
      <c r="B23" s="18" t="s">
        <v>65</v>
      </c>
      <c r="C23" s="76">
        <v>45189</v>
      </c>
      <c r="D23" s="18">
        <v>7</v>
      </c>
      <c r="E23" s="25">
        <v>310767</v>
      </c>
      <c r="F23" s="36">
        <v>38150</v>
      </c>
      <c r="G23" s="36">
        <f t="shared" si="0"/>
        <v>272617</v>
      </c>
      <c r="H23" s="19">
        <f t="shared" si="1"/>
        <v>49071.06</v>
      </c>
      <c r="I23" s="26">
        <f t="shared" si="2"/>
        <v>321688.06</v>
      </c>
      <c r="J23" s="26">
        <f t="shared" si="3"/>
        <v>3216.8806</v>
      </c>
      <c r="K23" s="22">
        <f t="shared" si="4"/>
        <v>16084.403</v>
      </c>
      <c r="L23" s="22">
        <f t="shared" si="5"/>
        <v>32168.806</v>
      </c>
      <c r="M23" s="22">
        <f t="shared" si="6"/>
        <v>32168.806</v>
      </c>
      <c r="N23" s="22">
        <f t="shared" si="7"/>
        <v>49071.06</v>
      </c>
      <c r="O23" s="18">
        <v>201738</v>
      </c>
      <c r="P23" s="25"/>
      <c r="Q23" s="29"/>
      <c r="R23" s="61">
        <v>99000</v>
      </c>
      <c r="S23" s="60" t="s">
        <v>17</v>
      </c>
    </row>
    <row r="24" spans="1:19" ht="24" customHeight="1" x14ac:dyDescent="0.15">
      <c r="B24" s="62"/>
      <c r="C24" s="63"/>
      <c r="D24" s="64"/>
      <c r="E24" s="25"/>
      <c r="F24" s="36"/>
      <c r="G24" s="36">
        <f t="shared" si="0"/>
        <v>0</v>
      </c>
      <c r="H24" s="19">
        <f t="shared" si="1"/>
        <v>0</v>
      </c>
      <c r="I24" s="26">
        <f t="shared" si="2"/>
        <v>0</v>
      </c>
      <c r="J24" s="26">
        <f t="shared" si="3"/>
        <v>0</v>
      </c>
      <c r="K24" s="22">
        <f t="shared" si="4"/>
        <v>0</v>
      </c>
      <c r="L24" s="22">
        <f t="shared" si="5"/>
        <v>0</v>
      </c>
      <c r="M24" s="22">
        <f t="shared" si="6"/>
        <v>0</v>
      </c>
      <c r="N24" s="22">
        <f t="shared" si="7"/>
        <v>0</v>
      </c>
      <c r="O24" s="61"/>
      <c r="P24" s="25"/>
      <c r="Q24" s="29"/>
      <c r="R24" s="61">
        <v>70057</v>
      </c>
      <c r="S24" s="60" t="s">
        <v>18</v>
      </c>
    </row>
    <row r="25" spans="1:19" ht="24" customHeight="1" thickBot="1" x14ac:dyDescent="0.2">
      <c r="B25" s="64"/>
      <c r="C25" s="64"/>
      <c r="D25" s="64"/>
      <c r="E25" s="25"/>
      <c r="F25" s="36"/>
      <c r="G25" s="36">
        <f t="shared" si="0"/>
        <v>0</v>
      </c>
      <c r="H25" s="19">
        <f t="shared" si="1"/>
        <v>0</v>
      </c>
      <c r="I25" s="26">
        <f t="shared" si="2"/>
        <v>0</v>
      </c>
      <c r="J25" s="26">
        <f t="shared" si="3"/>
        <v>0</v>
      </c>
      <c r="K25" s="22">
        <f t="shared" si="4"/>
        <v>0</v>
      </c>
      <c r="L25" s="22">
        <f t="shared" si="5"/>
        <v>0</v>
      </c>
      <c r="M25" s="22">
        <f t="shared" si="6"/>
        <v>0</v>
      </c>
      <c r="N25" s="22">
        <f t="shared" si="7"/>
        <v>0</v>
      </c>
      <c r="O25" s="61"/>
      <c r="P25" s="65"/>
      <c r="Q25" s="31"/>
      <c r="R25" s="32">
        <v>374156</v>
      </c>
      <c r="S25" s="60" t="s">
        <v>19</v>
      </c>
    </row>
    <row r="26" spans="1:19" ht="24" customHeight="1" x14ac:dyDescent="0.15">
      <c r="A26" s="18"/>
      <c r="B26" s="18"/>
      <c r="C26" s="18"/>
      <c r="D26" s="18"/>
      <c r="E26" s="25"/>
      <c r="F26" s="36"/>
      <c r="G26" s="36">
        <f t="shared" si="0"/>
        <v>0</v>
      </c>
      <c r="H26" s="19">
        <f t="shared" si="1"/>
        <v>0</v>
      </c>
      <c r="I26" s="26">
        <f t="shared" si="2"/>
        <v>0</v>
      </c>
      <c r="J26" s="26">
        <f t="shared" si="3"/>
        <v>0</v>
      </c>
      <c r="K26" s="22">
        <f t="shared" si="4"/>
        <v>0</v>
      </c>
      <c r="L26" s="22">
        <f t="shared" si="5"/>
        <v>0</v>
      </c>
      <c r="M26" s="22">
        <f t="shared" si="6"/>
        <v>0</v>
      </c>
      <c r="N26" s="22">
        <f t="shared" si="7"/>
        <v>0</v>
      </c>
      <c r="O26" s="18"/>
      <c r="P26" s="18"/>
      <c r="Q26" s="18"/>
      <c r="R26" s="19">
        <v>99000</v>
      </c>
      <c r="S26" s="60" t="s">
        <v>20</v>
      </c>
    </row>
    <row r="27" spans="1:19" ht="24" customHeight="1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>
        <v>148500</v>
      </c>
      <c r="S27" s="60" t="s">
        <v>21</v>
      </c>
    </row>
    <row r="28" spans="1:19" ht="24" customHeight="1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>
        <v>63645</v>
      </c>
      <c r="S28" s="60" t="s">
        <v>22</v>
      </c>
    </row>
    <row r="29" spans="1:19" ht="24" customHeight="1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>
        <v>148500</v>
      </c>
      <c r="S29" s="60" t="s">
        <v>23</v>
      </c>
    </row>
    <row r="30" spans="1:19" ht="24" customHeight="1" x14ac:dyDescent="0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>
        <v>149947</v>
      </c>
      <c r="S30" s="60" t="s">
        <v>24</v>
      </c>
    </row>
    <row r="31" spans="1:19" ht="24" customHeight="1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9">
        <v>201737</v>
      </c>
      <c r="S31" s="60" t="s">
        <v>25</v>
      </c>
    </row>
    <row r="32" spans="1:19" ht="24" customHeight="1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>
        <v>69602</v>
      </c>
      <c r="S32" s="68" t="s">
        <v>30</v>
      </c>
    </row>
    <row r="33" spans="1:19" ht="24" customHeight="1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>
        <v>177970</v>
      </c>
      <c r="S33" s="68" t="s">
        <v>35</v>
      </c>
    </row>
    <row r="34" spans="1:19" ht="24" customHeight="1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>
        <v>79200</v>
      </c>
      <c r="S34" s="68" t="s">
        <v>36</v>
      </c>
    </row>
    <row r="35" spans="1:19" ht="24" customHeight="1" x14ac:dyDescent="0.1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>
        <v>49071</v>
      </c>
      <c r="S35" s="77" t="s">
        <v>37</v>
      </c>
    </row>
    <row r="36" spans="1:19" ht="24" customHeight="1" x14ac:dyDescent="0.1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9">
        <v>142307</v>
      </c>
      <c r="S36" s="68" t="s">
        <v>38</v>
      </c>
    </row>
    <row r="37" spans="1:19" ht="24" customHeight="1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9">
        <v>72595</v>
      </c>
      <c r="S37" s="68" t="s">
        <v>40</v>
      </c>
    </row>
    <row r="38" spans="1:19" ht="24" customHeight="1" x14ac:dyDescent="0.1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>
        <v>99000</v>
      </c>
      <c r="S38" s="68" t="s">
        <v>39</v>
      </c>
    </row>
    <row r="39" spans="1:19" ht="24" customHeight="1" x14ac:dyDescent="0.1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>
        <v>53880</v>
      </c>
      <c r="S39" s="68" t="s">
        <v>41</v>
      </c>
    </row>
    <row r="40" spans="1:19" ht="24" customHeight="1" x14ac:dyDescent="0.1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  <c r="S40" s="68"/>
    </row>
    <row r="41" spans="1:19" ht="24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40" t="s">
        <v>3</v>
      </c>
      <c r="K41" s="40"/>
      <c r="L41" s="40"/>
      <c r="M41" s="40"/>
      <c r="N41" s="40"/>
      <c r="O41" s="40">
        <f>SUM(O8:O25)</f>
        <v>2450446</v>
      </c>
      <c r="P41" s="40" t="s">
        <v>4</v>
      </c>
      <c r="Q41" s="40"/>
      <c r="R41" s="34">
        <f>SUM(R6:R39)</f>
        <v>3349167</v>
      </c>
      <c r="S41" s="29"/>
    </row>
    <row r="42" spans="1:19" ht="24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  <c r="S42" s="29"/>
    </row>
    <row r="43" spans="1:19" ht="24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0" t="s">
        <v>5</v>
      </c>
      <c r="Q43" s="18"/>
      <c r="R43" s="34">
        <f>O41-R41</f>
        <v>-898721</v>
      </c>
      <c r="S43" s="29"/>
    </row>
    <row r="44" spans="1:19" ht="24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  <c r="S44" s="29"/>
    </row>
    <row r="45" spans="1:19" ht="24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19" ht="24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19" ht="24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ht="24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ht="24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24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24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 ht="24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ht="24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ht="24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ht="24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24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ht="24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ht="24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19" ht="24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ht="24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ht="24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ht="24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ht="24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ht="24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ht="24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ht="24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ht="24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ht="24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 ht="24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19" ht="24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ht="24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 ht="24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 ht="24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 ht="24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 ht="24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19" ht="24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ht="24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 ht="24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ht="24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ht="24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ht="24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ht="24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19" ht="24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 ht="24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19" ht="24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19" ht="24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19" ht="24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19" ht="24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ht="24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ht="24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19" ht="24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19" ht="24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 ht="24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19" ht="24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 ht="24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19" ht="24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19" ht="24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19" ht="24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19" ht="24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19" ht="24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ht="24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 ht="24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 ht="24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 ht="24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ht="24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ht="24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2025-05-29T10:57:15Z</dcterms:modified>
</cp:coreProperties>
</file>