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FACA28BE-066C-492B-AFE8-F97B3362BAE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G22" i="1" l="1"/>
  <c r="K22" i="1" s="1"/>
  <c r="L22" i="1" l="1"/>
  <c r="H22" i="1"/>
  <c r="N22" i="1" s="1"/>
  <c r="E23" i="1" s="1"/>
  <c r="P23" i="1" s="1"/>
  <c r="M22" i="1"/>
  <c r="J22" i="1"/>
  <c r="G20" i="1"/>
  <c r="M20" i="1" s="1"/>
  <c r="I22" i="1" l="1"/>
  <c r="P22" i="1" s="1"/>
  <c r="H20" i="1"/>
  <c r="N20" i="1" s="1"/>
  <c r="E21" i="1" s="1"/>
  <c r="P21" i="1" s="1"/>
  <c r="J20" i="1"/>
  <c r="L20" i="1"/>
  <c r="K20" i="1"/>
  <c r="I20" i="1" l="1"/>
  <c r="P20" i="1" s="1"/>
  <c r="U20" i="1" s="1"/>
  <c r="G15" i="1"/>
  <c r="M15" i="1" s="1"/>
  <c r="H15" i="1" l="1"/>
  <c r="N15" i="1" s="1"/>
  <c r="E16" i="1" s="1"/>
  <c r="P16" i="1" s="1"/>
  <c r="J15" i="1"/>
  <c r="K15" i="1"/>
  <c r="L15" i="1"/>
  <c r="G10" i="1"/>
  <c r="M10" i="1" s="1"/>
  <c r="I15" i="1" l="1"/>
  <c r="P15" i="1" s="1"/>
  <c r="U15" i="1" s="1"/>
  <c r="J10" i="1"/>
  <c r="K10" i="1"/>
  <c r="H10" i="1"/>
  <c r="N10" i="1" s="1"/>
  <c r="E11" i="1" s="1"/>
  <c r="P11" i="1" s="1"/>
  <c r="L10" i="1"/>
  <c r="S27" i="1"/>
  <c r="I10" i="1" l="1"/>
  <c r="P10" i="1" s="1"/>
  <c r="G8" i="1" l="1"/>
  <c r="J8" i="1" l="1"/>
  <c r="L8" i="1"/>
  <c r="L27" i="1" s="1"/>
  <c r="M8" i="1"/>
  <c r="M27" i="1" s="1"/>
  <c r="K8" i="1"/>
  <c r="K27" i="1" s="1"/>
  <c r="H8" i="1"/>
  <c r="I8" i="1" s="1"/>
  <c r="N33" i="1" l="1"/>
  <c r="N8" i="1"/>
  <c r="N27" i="1" s="1"/>
  <c r="N35" i="1" l="1"/>
  <c r="P8" i="1"/>
  <c r="E9" i="1"/>
  <c r="P9" i="1" s="1"/>
  <c r="U8" i="1" l="1"/>
  <c r="P27" i="1"/>
  <c r="U27" i="1"/>
  <c r="S29" i="1"/>
  <c r="N34" i="1" s="1"/>
</calcChain>
</file>

<file path=xl/sharedStrings.xml><?xml version="1.0" encoding="utf-8"?>
<sst xmlns="http://schemas.openxmlformats.org/spreadsheetml/2006/main" count="57" uniqueCount="49">
  <si>
    <t>Amount</t>
  </si>
  <si>
    <t>PAYMENT NOTE No.</t>
  </si>
  <si>
    <t>UTR</t>
  </si>
  <si>
    <t>Total Paid Amount Rs. -</t>
  </si>
  <si>
    <t>Balance Payable Amount Rs. -</t>
  </si>
  <si>
    <t>Bharti Brothers</t>
  </si>
  <si>
    <t>02-01-2024 NEFT/AXISP00458541612/RIUP23/4011/BHARTI BROTHERS/PUNB0182200 231801.00</t>
  </si>
  <si>
    <t>GST</t>
  </si>
  <si>
    <t>17-05-2024 NEFT/AXISP00500883089/RIUP24/0506/BHARTI BROTHERS/PUNB0182200 250000.00</t>
  </si>
  <si>
    <t>12-06-2024 NEFT/AXISP00508731100/RIUP24/0839/BHARTI BROTHERS/PUNB0182200 50544.00 ( Row # 33 )</t>
  </si>
  <si>
    <t>13-06-2024 NEFT/AXISP00509097740/RIUP24/0623/BHARTI BROTHERS/PUNB0182200 73105.00</t>
  </si>
  <si>
    <t>16-07-2024 NEFT O/W-YESIG41980136413-PUNB0182200-BHARTI BROTHERS-RIUP24/094 56,384.00</t>
  </si>
  <si>
    <t xml:space="preserve">DPR excesss </t>
  </si>
  <si>
    <t>01-10-2024 NEFT/AXISP00547355131/RIUP24/1976/BHARTI BROTHERS/PUNB0182200 514208.00</t>
  </si>
  <si>
    <t>30-10-2024 NEFT/AXISP00561390204/RIUP24/2234/BHARTI BROTHERS/PUNB0182200 125078.00</t>
  </si>
  <si>
    <t>Total Hold</t>
  </si>
  <si>
    <t>Advance / Surplus</t>
  </si>
  <si>
    <t>GST Remaining</t>
  </si>
  <si>
    <t>DPR excess Hold</t>
  </si>
  <si>
    <t>30-10-2024 NEFT/AXISP00561390212/RIUP24/2357/BHARTI BROTHERS/PUNB0182200 148500.00</t>
  </si>
  <si>
    <t>04-12-2024 NEFT/AXISP00579764046/RIUP24/2555/BHARTI BROTHERS/PUNB0182200 51041.00</t>
  </si>
  <si>
    <t>08-01-2025 NEFT/AXISP00595630484/RIUP24/2554/BHARTI BROTHERS/PUNB0182200 48537.00</t>
  </si>
  <si>
    <t>06-03-2025 NEFT/AXISP00629048189/RIUP24/3001/BHARTI BROTHERS/PUNB0182200 83383.00</t>
  </si>
  <si>
    <t>17-05-2025 NEFT/AXISP00667054466/RIUP25/0282/BHARTI BROTHERS/PUNB0182200 20282.00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</si>
  <si>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</si>
  <si>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</si>
  <si>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</si>
  <si>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</si>
  <si>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</si>
  <si>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</si>
  <si>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</si>
  <si>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</si>
  <si>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</si>
  <si>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</si>
  <si>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</si>
  <si>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</si>
  <si>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</si>
  <si>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</si>
  <si>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</si>
  <si>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</si>
  <si>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</si>
  <si>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</si>
  <si>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</si>
  <si>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</si>
  <si>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Payment_Amount</t>
  </si>
  <si>
    <t>Total_Amount</t>
  </si>
  <si>
    <t xml:space="preserve"> Kherki village   Pipe Line Road Restoration Work</t>
  </si>
  <si>
    <t xml:space="preserve">Harshana village    RR work </t>
  </si>
  <si>
    <t xml:space="preserve"> KHERI KHUSHNAM VILLAGE   RR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</si>
</sst>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rgb="FFFF0000"/>
      <name val="Comic Sans MS"/>
      <family val="4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9" fontId="3" fillId="3" borderId="3" xfId="1" applyNumberFormat="1" applyFont="1" applyFill="1" applyBorder="1" applyAlignment="1">
      <alignment vertical="center"/>
    </xf>
    <xf numFmtId="15" fontId="3" fillId="3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0" fontId="7" fillId="0" borderId="7" xfId="0" applyFont="1" applyBorder="1"/>
    <xf numFmtId="43" fontId="3" fillId="2" borderId="5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8" fillId="4" borderId="4" xfId="1" applyNumberFormat="1" applyFont="1" applyFill="1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10" fillId="2" borderId="5" xfId="1" applyFont="1" applyFill="1" applyBorder="1" applyAlignment="1">
      <alignment horizontal="center" vertical="center"/>
    </xf>
    <xf numFmtId="164" fontId="6" fillId="2" borderId="5" xfId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43" fontId="9" fillId="2" borderId="4" xfId="1" applyNumberFormat="1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43" fontId="9" fillId="2" borderId="6" xfId="1" applyNumberFormat="1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43" fontId="5" fillId="2" borderId="9" xfId="1" applyNumberFormat="1" applyFont="1" applyFill="1" applyBorder="1" applyAlignment="1">
      <alignment horizontal="center" vertical="center"/>
    </xf>
    <xf numFmtId="43" fontId="5" fillId="2" borderId="10" xfId="1" applyNumberFormat="1" applyFont="1" applyFill="1" applyBorder="1" applyAlignment="1">
      <alignment horizontal="center" vertical="center"/>
    </xf>
    <xf numFmtId="43" fontId="5" fillId="2" borderId="11" xfId="1" applyNumberFormat="1" applyFont="1" applyFill="1" applyBorder="1" applyAlignment="1">
      <alignment horizontal="center" vertical="center"/>
    </xf>
    <xf numFmtId="43" fontId="5" fillId="2" borderId="1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zoomScale="85" zoomScaleNormal="85" workbookViewId="0">
      <pane ySplit="6" topLeftCell="A7" activePane="bottomLeft" state="frozen"/>
      <selection pane="bottomLeft" activeCell="B22" sqref="B22"/>
    </sheetView>
  </sheetViews>
  <sheetFormatPr defaultColWidth="9" defaultRowHeight="24" customHeight="1" x14ac:dyDescent="0.25"/>
  <cols>
    <col min="1" max="1" width="26.42578125" style="3" customWidth="1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3" customWidth="1"/>
    <col min="9" max="9" width="12.85546875" style="13" bestFit="1" customWidth="1"/>
    <col min="10" max="10" width="10.7109375" style="3" bestFit="1" customWidth="1"/>
    <col min="11" max="11" width="13" style="3" customWidth="1"/>
    <col min="12" max="12" width="14" style="3" customWidth="1"/>
    <col min="13" max="13" width="14.28515625" style="3" customWidth="1"/>
    <col min="14" max="16" width="14.85546875" style="3" customWidth="1"/>
    <col min="17" max="17" width="21.7109375" style="3" bestFit="1" customWidth="1"/>
    <col min="18" max="18" width="12.7109375" style="3" bestFit="1" customWidth="1"/>
    <col min="19" max="19" width="16" style="3" customWidth="1"/>
    <col min="20" max="20" width="99.140625" style="3" bestFit="1" customWidth="1"/>
    <col min="21" max="21" width="14.42578125" style="3" customWidth="1"/>
    <col min="22" max="16384" width="9" style="3"/>
  </cols>
  <sheetData>
    <row r="1" spans="1:21" ht="24" customHeight="1" thickBot="1" x14ac:dyDescent="0.3">
      <c r="A1" s="43" t="s">
        <v>24</v>
      </c>
      <c r="B1" s="2" t="s">
        <v>5</v>
      </c>
      <c r="E1" s="4"/>
      <c r="F1" s="4"/>
      <c r="G1" s="4"/>
      <c r="H1" s="5"/>
      <c r="I1" s="5"/>
    </row>
    <row r="2" spans="1:21" ht="24" customHeight="1" thickBot="1" x14ac:dyDescent="0.3">
      <c r="A2" s="43" t="s">
        <v>25</v>
      </c>
      <c r="B2" s="6" t="s">
        <v>28</v>
      </c>
      <c r="C2" s="7"/>
      <c r="D2" s="7"/>
      <c r="H2" s="14"/>
      <c r="I2" s="15"/>
      <c r="J2" s="8"/>
      <c r="K2" s="8"/>
      <c r="L2" s="8"/>
      <c r="M2" s="8"/>
      <c r="N2" s="8"/>
      <c r="O2" s="8"/>
      <c r="P2" s="8"/>
      <c r="Q2" s="41"/>
      <c r="R2" s="8"/>
      <c r="U2" s="8"/>
    </row>
    <row r="3" spans="1:21" ht="24" customHeight="1" thickBot="1" x14ac:dyDescent="0.3">
      <c r="A3" s="43" t="s">
        <v>26</v>
      </c>
      <c r="B3" s="42" t="s">
        <v>29</v>
      </c>
      <c r="C3" s="7"/>
      <c r="D3" s="7"/>
      <c r="H3" s="14"/>
      <c r="I3" s="15"/>
      <c r="J3" s="8"/>
      <c r="K3" s="8"/>
      <c r="L3" s="8"/>
      <c r="M3" s="8"/>
      <c r="N3" s="8"/>
      <c r="O3" s="8"/>
      <c r="P3" s="8"/>
      <c r="Q3" s="41"/>
      <c r="R3" s="8"/>
      <c r="U3" s="8"/>
    </row>
    <row r="4" spans="1:21" ht="24" customHeight="1" thickBot="1" x14ac:dyDescent="0.3">
      <c r="A4" s="43" t="s">
        <v>27</v>
      </c>
      <c r="B4" s="9" t="s">
        <v>29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8"/>
      <c r="R4" s="11"/>
      <c r="S4" s="11"/>
      <c r="T4" s="11"/>
      <c r="U4" s="8"/>
    </row>
    <row r="5" spans="1:21" ht="24" customHeight="1" x14ac:dyDescent="0.25">
      <c r="A5" s="44" t="s">
        <v>30</v>
      </c>
      <c r="B5" s="45" t="s">
        <v>31</v>
      </c>
      <c r="C5" s="46" t="s">
        <v>32</v>
      </c>
      <c r="D5" s="47" t="s">
        <v>33</v>
      </c>
      <c r="E5" s="45" t="s">
        <v>34</v>
      </c>
      <c r="F5" s="45" t="s">
        <v>35</v>
      </c>
      <c r="G5" s="47" t="s">
        <v>36</v>
      </c>
      <c r="H5" s="48" t="s">
        <v>37</v>
      </c>
      <c r="I5" s="49" t="s">
        <v>0</v>
      </c>
      <c r="J5" s="45" t="s">
        <v>38</v>
      </c>
      <c r="K5" s="45" t="s">
        <v>39</v>
      </c>
      <c r="L5" s="22" t="s">
        <v>40</v>
      </c>
      <c r="M5" s="22" t="s">
        <v>41</v>
      </c>
      <c r="N5" s="22" t="s">
        <v>42</v>
      </c>
      <c r="O5" s="22" t="s">
        <v>12</v>
      </c>
      <c r="P5" s="22" t="s">
        <v>43</v>
      </c>
      <c r="Q5" s="22" t="s">
        <v>1</v>
      </c>
      <c r="R5" s="22" t="s">
        <v>44</v>
      </c>
      <c r="S5" s="22" t="s">
        <v>45</v>
      </c>
      <c r="T5" s="22" t="s">
        <v>2</v>
      </c>
      <c r="U5" s="22"/>
    </row>
    <row r="6" spans="1:21" ht="24" customHeight="1" thickBot="1" x14ac:dyDescent="0.3">
      <c r="A6" s="32"/>
      <c r="B6" s="30"/>
      <c r="C6" s="30"/>
      <c r="D6" s="30"/>
      <c r="E6" s="30"/>
      <c r="F6" s="30"/>
      <c r="G6" s="30"/>
      <c r="H6" s="30"/>
      <c r="I6" s="30"/>
      <c r="J6" s="34">
        <v>0.01</v>
      </c>
      <c r="K6" s="34">
        <v>0.05</v>
      </c>
      <c r="L6" s="34">
        <v>0.1</v>
      </c>
      <c r="M6" s="34">
        <v>0.1</v>
      </c>
      <c r="N6" s="30"/>
      <c r="O6" s="30"/>
      <c r="P6" s="30"/>
      <c r="Q6" s="30"/>
      <c r="R6" s="30"/>
      <c r="S6" s="30"/>
      <c r="T6" s="30"/>
      <c r="U6" s="30"/>
    </row>
    <row r="7" spans="1:21" s="16" customFormat="1" ht="24" customHeight="1" x14ac:dyDescent="0.25">
      <c r="A7" s="33"/>
      <c r="B7" s="18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8"/>
      <c r="O7" s="18"/>
      <c r="P7" s="18"/>
      <c r="Q7" s="18"/>
      <c r="R7" s="18"/>
      <c r="S7" s="18"/>
      <c r="T7" s="18"/>
      <c r="U7" s="18"/>
    </row>
    <row r="8" spans="1:21" ht="24" customHeight="1" x14ac:dyDescent="0.25">
      <c r="A8" s="23">
        <v>60365</v>
      </c>
      <c r="B8" s="25" t="s">
        <v>46</v>
      </c>
      <c r="C8" s="1">
        <v>45274</v>
      </c>
      <c r="D8" s="26">
        <v>67</v>
      </c>
      <c r="E8" s="12">
        <v>313243</v>
      </c>
      <c r="F8" s="12">
        <v>0</v>
      </c>
      <c r="G8" s="12">
        <f>E8-F8</f>
        <v>313243</v>
      </c>
      <c r="H8" s="12">
        <f>ROUND(G8*18%,0)</f>
        <v>56384</v>
      </c>
      <c r="I8" s="12">
        <f>G8+H8</f>
        <v>369627</v>
      </c>
      <c r="J8" s="12">
        <f>ROUND(G8*$J$6,0)</f>
        <v>3132</v>
      </c>
      <c r="K8" s="12">
        <f>ROUND(G8*$K$6,0)</f>
        <v>15662</v>
      </c>
      <c r="L8" s="12">
        <f>G8*10%</f>
        <v>31324.300000000003</v>
      </c>
      <c r="M8" s="12">
        <f>G8*10%</f>
        <v>31324.300000000003</v>
      </c>
      <c r="N8" s="40">
        <f>H8</f>
        <v>56384</v>
      </c>
      <c r="O8" s="12"/>
      <c r="P8" s="12">
        <f>ROUND(I8-SUM(J8:N8),)</f>
        <v>231800</v>
      </c>
      <c r="Q8" s="12"/>
      <c r="R8" s="12"/>
      <c r="S8" s="12">
        <v>231801</v>
      </c>
      <c r="T8" s="27" t="s">
        <v>6</v>
      </c>
      <c r="U8" s="12">
        <f>SUM(P8:P13)-SUM(S8:S13)</f>
        <v>-2</v>
      </c>
    </row>
    <row r="9" spans="1:21" ht="24" customHeight="1" x14ac:dyDescent="0.25">
      <c r="A9" s="23">
        <v>60365</v>
      </c>
      <c r="B9" s="25" t="s">
        <v>7</v>
      </c>
      <c r="C9" s="1"/>
      <c r="D9" s="26">
        <v>67</v>
      </c>
      <c r="E9" s="12">
        <f>N8</f>
        <v>56384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40">
        <f>E9</f>
        <v>56384</v>
      </c>
      <c r="Q9" s="12"/>
      <c r="R9" s="12"/>
      <c r="S9" s="12">
        <v>250000</v>
      </c>
      <c r="T9" s="27" t="s">
        <v>8</v>
      </c>
      <c r="U9" s="12"/>
    </row>
    <row r="10" spans="1:21" ht="24" customHeight="1" x14ac:dyDescent="0.25">
      <c r="A10" s="23">
        <v>60365</v>
      </c>
      <c r="B10" s="25" t="s">
        <v>46</v>
      </c>
      <c r="C10" s="1">
        <v>45382</v>
      </c>
      <c r="D10" s="26">
        <v>78</v>
      </c>
      <c r="E10" s="12">
        <v>406139</v>
      </c>
      <c r="F10" s="12">
        <v>0</v>
      </c>
      <c r="G10" s="12">
        <f>E10-F10</f>
        <v>406139</v>
      </c>
      <c r="H10" s="12">
        <f>ROUND(G10*18%,0)</f>
        <v>73105</v>
      </c>
      <c r="I10" s="12">
        <f>G10+H10</f>
        <v>479244</v>
      </c>
      <c r="J10" s="12">
        <f>ROUND(G10*$J$6,0)</f>
        <v>4061</v>
      </c>
      <c r="K10" s="12">
        <f>ROUND(G10*$K$6,0)</f>
        <v>20307</v>
      </c>
      <c r="L10" s="12">
        <f>G10*10%</f>
        <v>40613.9</v>
      </c>
      <c r="M10" s="12">
        <f>G10*10%</f>
        <v>40613.9</v>
      </c>
      <c r="N10" s="40">
        <f>H10</f>
        <v>73105</v>
      </c>
      <c r="O10" s="12"/>
      <c r="P10" s="12">
        <f>ROUND(I10-SUM(J10:N10),)</f>
        <v>300543</v>
      </c>
      <c r="Q10" s="12"/>
      <c r="R10" s="12"/>
      <c r="S10" s="12">
        <v>50544</v>
      </c>
      <c r="T10" s="27" t="s">
        <v>9</v>
      </c>
      <c r="U10" s="12"/>
    </row>
    <row r="11" spans="1:21" ht="24" customHeight="1" x14ac:dyDescent="0.25">
      <c r="A11" s="23">
        <v>60365</v>
      </c>
      <c r="B11" s="25" t="s">
        <v>7</v>
      </c>
      <c r="C11" s="1"/>
      <c r="D11" s="26">
        <v>78</v>
      </c>
      <c r="E11" s="12">
        <f>N10</f>
        <v>73105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40">
        <f>E11</f>
        <v>73105</v>
      </c>
      <c r="Q11" s="12"/>
      <c r="R11" s="12"/>
      <c r="S11" s="12">
        <v>73105</v>
      </c>
      <c r="T11" s="27" t="s">
        <v>10</v>
      </c>
      <c r="U11" s="12"/>
    </row>
    <row r="12" spans="1:21" ht="24" customHeight="1" x14ac:dyDescent="0.25">
      <c r="A12" s="23">
        <v>60365</v>
      </c>
      <c r="B12" s="25"/>
      <c r="C12" s="1"/>
      <c r="D12" s="26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>
        <v>56384</v>
      </c>
      <c r="T12" s="27" t="s">
        <v>11</v>
      </c>
      <c r="U12" s="12"/>
    </row>
    <row r="13" spans="1:21" ht="24" customHeight="1" x14ac:dyDescent="0.25">
      <c r="A13" s="23">
        <v>60365</v>
      </c>
      <c r="B13" s="25"/>
      <c r="C13" s="1"/>
      <c r="D13" s="26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27"/>
      <c r="U13" s="12"/>
    </row>
    <row r="14" spans="1:21" s="16" customFormat="1" ht="24" customHeight="1" x14ac:dyDescent="0.25">
      <c r="A14" s="33"/>
      <c r="B14" s="18"/>
      <c r="C14" s="18"/>
      <c r="D14" s="18"/>
      <c r="E14" s="18"/>
      <c r="F14" s="18"/>
      <c r="G14" s="18"/>
      <c r="H14" s="18"/>
      <c r="I14" s="18"/>
      <c r="J14" s="19"/>
      <c r="K14" s="19"/>
      <c r="L14" s="19"/>
      <c r="M14" s="19"/>
      <c r="N14" s="18"/>
      <c r="O14" s="18"/>
      <c r="P14" s="18"/>
      <c r="Q14" s="18"/>
      <c r="R14" s="18"/>
      <c r="S14" s="18"/>
      <c r="T14" s="18"/>
      <c r="U14" s="18"/>
    </row>
    <row r="15" spans="1:21" ht="24" customHeight="1" x14ac:dyDescent="0.25">
      <c r="A15" s="23">
        <v>66051</v>
      </c>
      <c r="B15" s="25" t="s">
        <v>47</v>
      </c>
      <c r="C15" s="1">
        <v>45548</v>
      </c>
      <c r="D15" s="26">
        <v>6</v>
      </c>
      <c r="E15" s="12">
        <v>694876.45</v>
      </c>
      <c r="F15" s="12"/>
      <c r="G15" s="12">
        <f>E15-F15</f>
        <v>694876.45</v>
      </c>
      <c r="H15" s="12">
        <f>ROUND(G15*18%,0)</f>
        <v>125078</v>
      </c>
      <c r="I15" s="12">
        <f>G15+H15</f>
        <v>819954.45</v>
      </c>
      <c r="J15" s="12">
        <f>ROUND(G15*$J$6,0)</f>
        <v>6949</v>
      </c>
      <c r="K15" s="12">
        <f>ROUND(G15*$K$6,0)</f>
        <v>34744</v>
      </c>
      <c r="L15" s="12">
        <f>G15*10%</f>
        <v>69487.645000000004</v>
      </c>
      <c r="M15" s="12">
        <f>G15*10%</f>
        <v>69487.645000000004</v>
      </c>
      <c r="N15" s="40">
        <f>H15</f>
        <v>125078</v>
      </c>
      <c r="O15" s="12"/>
      <c r="P15" s="12">
        <f>ROUND(I15-SUM(J15:O15),)</f>
        <v>514208</v>
      </c>
      <c r="Q15" s="12"/>
      <c r="R15" s="12"/>
      <c r="S15" s="12">
        <v>514208</v>
      </c>
      <c r="T15" s="27" t="s">
        <v>13</v>
      </c>
      <c r="U15" s="12">
        <f>SUM(P15:P18)-SUM(S15:S18)</f>
        <v>0</v>
      </c>
    </row>
    <row r="16" spans="1:21" ht="24" customHeight="1" x14ac:dyDescent="0.25">
      <c r="A16" s="23">
        <v>66051</v>
      </c>
      <c r="B16" s="25" t="s">
        <v>7</v>
      </c>
      <c r="C16" s="1"/>
      <c r="D16" s="26">
        <v>6</v>
      </c>
      <c r="E16" s="12">
        <f>N15</f>
        <v>125078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40">
        <f>E16</f>
        <v>125078</v>
      </c>
      <c r="Q16" s="12"/>
      <c r="R16" s="12"/>
      <c r="S16" s="12">
        <v>125078</v>
      </c>
      <c r="T16" s="27" t="s">
        <v>14</v>
      </c>
      <c r="U16" s="12"/>
    </row>
    <row r="17" spans="1:21" ht="24" customHeight="1" x14ac:dyDescent="0.25">
      <c r="A17" s="23">
        <v>66051</v>
      </c>
      <c r="B17" s="25"/>
      <c r="C17" s="1"/>
      <c r="D17" s="26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27"/>
      <c r="U17" s="12"/>
    </row>
    <row r="18" spans="1:21" ht="24" customHeight="1" x14ac:dyDescent="0.25">
      <c r="A18" s="23">
        <v>66051</v>
      </c>
      <c r="B18" s="25"/>
      <c r="C18" s="1"/>
      <c r="D18" s="26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27"/>
      <c r="U18" s="12"/>
    </row>
    <row r="19" spans="1:21" s="16" customFormat="1" ht="24" customHeight="1" x14ac:dyDescent="0.25">
      <c r="A19" s="24"/>
      <c r="B19" s="28"/>
      <c r="C19" s="20"/>
      <c r="D19" s="2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24"/>
      <c r="U19" s="17"/>
    </row>
    <row r="20" spans="1:21" ht="24" customHeight="1" x14ac:dyDescent="0.25">
      <c r="A20" s="23">
        <v>66424</v>
      </c>
      <c r="B20" s="25" t="s">
        <v>48</v>
      </c>
      <c r="C20" s="1">
        <v>45589</v>
      </c>
      <c r="D20" s="26">
        <v>10</v>
      </c>
      <c r="E20" s="12">
        <v>384099</v>
      </c>
      <c r="F20" s="12">
        <v>114450</v>
      </c>
      <c r="G20" s="12">
        <f>E20-F20</f>
        <v>269649</v>
      </c>
      <c r="H20" s="12">
        <f>ROUND(G20*18%,0)</f>
        <v>48537</v>
      </c>
      <c r="I20" s="12">
        <f>G20+H20</f>
        <v>318186</v>
      </c>
      <c r="J20" s="12">
        <f>ROUND(G20*$J$6,0)</f>
        <v>2696</v>
      </c>
      <c r="K20" s="12">
        <f>ROUND(G20*$K$6,0)</f>
        <v>13482</v>
      </c>
      <c r="L20" s="12">
        <f>G20*10%</f>
        <v>26964.9</v>
      </c>
      <c r="M20" s="12">
        <f>G20*10%</f>
        <v>26964.9</v>
      </c>
      <c r="N20" s="40">
        <f>H20</f>
        <v>48537</v>
      </c>
      <c r="O20" s="12"/>
      <c r="P20" s="12">
        <f>ROUND(I20-SUM(J20:O20),)</f>
        <v>199541</v>
      </c>
      <c r="Q20" s="12"/>
      <c r="R20" s="12"/>
      <c r="S20" s="12">
        <v>148500</v>
      </c>
      <c r="T20" s="27" t="s">
        <v>19</v>
      </c>
      <c r="U20" s="12">
        <f>SUM(P20:P26)-SUM(S20:S26)</f>
        <v>0</v>
      </c>
    </row>
    <row r="21" spans="1:21" ht="24" customHeight="1" x14ac:dyDescent="0.25">
      <c r="A21" s="12">
        <v>66424</v>
      </c>
      <c r="B21" s="25" t="s">
        <v>7</v>
      </c>
      <c r="C21" s="1"/>
      <c r="D21" s="26">
        <v>10</v>
      </c>
      <c r="E21" s="12">
        <f>N20</f>
        <v>48537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40">
        <f>E21</f>
        <v>48537</v>
      </c>
      <c r="Q21" s="12"/>
      <c r="R21" s="12"/>
      <c r="S21" s="12">
        <v>51041</v>
      </c>
      <c r="T21" s="27" t="s">
        <v>20</v>
      </c>
      <c r="U21" s="12"/>
    </row>
    <row r="22" spans="1:21" ht="24" customHeight="1" x14ac:dyDescent="0.25">
      <c r="A22" s="35">
        <v>66424</v>
      </c>
      <c r="B22" s="25" t="s">
        <v>48</v>
      </c>
      <c r="C22" s="1">
        <v>45306</v>
      </c>
      <c r="D22" s="26">
        <v>25</v>
      </c>
      <c r="E22" s="12">
        <v>112680</v>
      </c>
      <c r="F22" s="12">
        <v>0</v>
      </c>
      <c r="G22" s="12">
        <f>E22-F22</f>
        <v>112680</v>
      </c>
      <c r="H22" s="12">
        <f>ROUND(G22*18%,0)</f>
        <v>20282</v>
      </c>
      <c r="I22" s="12">
        <f>G22+H22</f>
        <v>132962</v>
      </c>
      <c r="J22" s="12">
        <f>ROUND(G22*$J$6,0)</f>
        <v>1127</v>
      </c>
      <c r="K22" s="12">
        <f>ROUND(G22*$K$6,0)</f>
        <v>5634</v>
      </c>
      <c r="L22" s="12">
        <f>G22*10%</f>
        <v>11268</v>
      </c>
      <c r="M22" s="12">
        <f>G22*10%</f>
        <v>11268</v>
      </c>
      <c r="N22" s="40">
        <f>H22</f>
        <v>20282</v>
      </c>
      <c r="O22" s="12"/>
      <c r="P22" s="12">
        <f>ROUND(I22-SUM(J22:O22),)</f>
        <v>83383</v>
      </c>
      <c r="Q22" s="35"/>
      <c r="R22" s="35"/>
      <c r="S22" s="35">
        <v>48537</v>
      </c>
      <c r="T22" s="27" t="s">
        <v>21</v>
      </c>
      <c r="U22" s="35"/>
    </row>
    <row r="23" spans="1:21" ht="24" customHeight="1" x14ac:dyDescent="0.25">
      <c r="A23" s="35">
        <v>66424</v>
      </c>
      <c r="B23" s="25" t="s">
        <v>7</v>
      </c>
      <c r="C23" s="1"/>
      <c r="D23" s="26">
        <v>25</v>
      </c>
      <c r="E23" s="12">
        <f>N22</f>
        <v>20282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40">
        <f>E23</f>
        <v>20282</v>
      </c>
      <c r="Q23" s="35"/>
      <c r="R23" s="35"/>
      <c r="S23" s="35">
        <v>83383</v>
      </c>
      <c r="T23" s="27" t="s">
        <v>22</v>
      </c>
      <c r="U23" s="35"/>
    </row>
    <row r="24" spans="1:21" ht="24" customHeight="1" x14ac:dyDescent="0.25">
      <c r="A24" s="35">
        <v>66424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>
        <v>20282</v>
      </c>
      <c r="T24" s="27" t="s">
        <v>23</v>
      </c>
      <c r="U24" s="35"/>
    </row>
    <row r="25" spans="1:21" ht="24" customHeight="1" x14ac:dyDescent="0.15">
      <c r="A25" s="35">
        <v>66424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7"/>
      <c r="U25" s="35"/>
    </row>
    <row r="26" spans="1:21" ht="24" customHeight="1" thickBot="1" x14ac:dyDescent="0.2">
      <c r="A26" s="35">
        <v>66424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  <c r="O26" s="36"/>
      <c r="P26" s="35"/>
      <c r="Q26" s="35"/>
      <c r="R26" s="35"/>
      <c r="S26" s="35"/>
      <c r="T26" s="37"/>
      <c r="U26" s="35"/>
    </row>
    <row r="27" spans="1:21" ht="24" customHeight="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21"/>
      <c r="K27" s="39">
        <f t="shared" ref="K27:O27" si="0">SUM(K8:K26)</f>
        <v>89829</v>
      </c>
      <c r="L27" s="39">
        <f t="shared" si="0"/>
        <v>179658.74500000002</v>
      </c>
      <c r="M27" s="39">
        <f t="shared" si="0"/>
        <v>179658.74500000002</v>
      </c>
      <c r="N27" s="39">
        <f t="shared" si="0"/>
        <v>323386</v>
      </c>
      <c r="O27" s="39">
        <f t="shared" si="0"/>
        <v>0</v>
      </c>
      <c r="P27" s="39">
        <f>SUM(P8:P26)</f>
        <v>1652861</v>
      </c>
      <c r="Q27" s="39" t="s">
        <v>3</v>
      </c>
      <c r="R27" s="39"/>
      <c r="S27" s="39">
        <f>SUM(S6:S26)</f>
        <v>1652863</v>
      </c>
      <c r="T27" s="38"/>
      <c r="U27" s="39">
        <f>SUM(U6:U26)</f>
        <v>-2</v>
      </c>
    </row>
    <row r="28" spans="1:21" ht="24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24" customHeight="1" thickBot="1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1" t="s">
        <v>4</v>
      </c>
      <c r="R29" s="30"/>
      <c r="S29" s="31">
        <f>P27-S27</f>
        <v>-2</v>
      </c>
      <c r="T29" s="30"/>
      <c r="U29" s="31"/>
    </row>
    <row r="30" spans="1:21" ht="24" customHeight="1" thickBo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ht="24" customHeight="1" thickBo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L31" s="56" t="s">
        <v>5</v>
      </c>
      <c r="M31" s="56"/>
      <c r="N31" s="56"/>
      <c r="O31" s="56"/>
      <c r="P31" s="10"/>
      <c r="Q31" s="10"/>
      <c r="R31" s="10"/>
      <c r="S31" s="10"/>
      <c r="T31" s="10"/>
      <c r="U31" s="10"/>
    </row>
    <row r="32" spans="1:21" ht="24" customHeight="1" thickBo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L32" s="57">
        <v>45796</v>
      </c>
      <c r="M32" s="56"/>
      <c r="N32" s="56"/>
      <c r="O32" s="56"/>
      <c r="P32" s="10"/>
      <c r="Q32" s="10"/>
      <c r="R32" s="10"/>
      <c r="S32" s="10"/>
      <c r="T32" s="10"/>
      <c r="U32" s="10"/>
    </row>
    <row r="33" spans="1:21" ht="24" customHeigh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58" t="s">
        <v>15</v>
      </c>
      <c r="M33" s="59"/>
      <c r="N33" s="60">
        <f>K27+L27+M27</f>
        <v>449146.49</v>
      </c>
      <c r="O33" s="61"/>
      <c r="P33" s="10"/>
      <c r="Q33" s="10"/>
      <c r="R33" s="10"/>
      <c r="S33" s="10"/>
      <c r="T33" s="10"/>
      <c r="U33" s="10"/>
    </row>
    <row r="34" spans="1:21" ht="24" customHeigh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50" t="s">
        <v>16</v>
      </c>
      <c r="M34" s="51"/>
      <c r="N34" s="62">
        <f>S29</f>
        <v>-2</v>
      </c>
      <c r="O34" s="63"/>
      <c r="P34" s="10"/>
      <c r="Q34" s="10"/>
      <c r="R34" s="10"/>
      <c r="S34" s="10"/>
      <c r="T34" s="10"/>
      <c r="U34" s="10"/>
    </row>
    <row r="35" spans="1:21" ht="24" customHeigh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50" t="s">
        <v>17</v>
      </c>
      <c r="M35" s="51"/>
      <c r="N35" s="52">
        <f>N27-P21-P16-P11-P9-P23</f>
        <v>0</v>
      </c>
      <c r="O35" s="52"/>
      <c r="P35" s="10"/>
      <c r="Q35" s="10"/>
      <c r="R35" s="10"/>
      <c r="S35" s="10"/>
      <c r="T35" s="10"/>
      <c r="U35" s="10"/>
    </row>
    <row r="36" spans="1:21" ht="24" customHeight="1" thickBo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53" t="s">
        <v>18</v>
      </c>
      <c r="M36" s="54"/>
      <c r="N36" s="55">
        <v>0</v>
      </c>
      <c r="O36" s="55"/>
      <c r="P36" s="10"/>
      <c r="Q36" s="10"/>
      <c r="R36" s="10"/>
      <c r="S36" s="10"/>
      <c r="T36" s="10"/>
      <c r="U36" s="10"/>
    </row>
    <row r="37" spans="1:21" ht="24" customHeigh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ht="24" customHeigh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ht="24" customHeigh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ht="24" customHeigh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ht="24" customHeigh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ht="24" customHeigh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ht="24" customHeigh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ht="24" customHeight="1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ht="24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ht="24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ht="24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ht="24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ht="24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ht="24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ht="24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ht="24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24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24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24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ht="24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ht="24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ht="24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ht="24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24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24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24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24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24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24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24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ht="24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24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24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24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ht="24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ht="24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ht="24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ht="24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ht="24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ht="24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24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24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24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ht="24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ht="24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ht="24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ht="24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ht="24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ht="24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ht="24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ht="24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ht="24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ht="24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ht="24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ht="24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</sheetData>
  <mergeCells count="10">
    <mergeCell ref="L35:M35"/>
    <mergeCell ref="N35:O35"/>
    <mergeCell ref="L36:M36"/>
    <mergeCell ref="N36:O36"/>
    <mergeCell ref="L31:O31"/>
    <mergeCell ref="L32:O32"/>
    <mergeCell ref="L33:M33"/>
    <mergeCell ref="N33:O33"/>
    <mergeCell ref="L34:M34"/>
    <mergeCell ref="N34:O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2025-05-29T11:13:27Z</dcterms:modified>
</cp:coreProperties>
</file>