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8E4856EA-6854-4A1F-A5B7-BACF17F5E46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1" l="1"/>
  <c r="T29" i="1" l="1"/>
  <c r="T32" i="1"/>
  <c r="T37" i="1"/>
  <c r="G8" i="1" l="1"/>
  <c r="H8" i="1" l="1"/>
  <c r="L8" i="1" s="1"/>
  <c r="J8" i="1"/>
  <c r="K8" i="1"/>
  <c r="I8" i="1" l="1"/>
  <c r="N8" i="1" s="1"/>
  <c r="G12" i="1"/>
  <c r="J12" i="1" s="1"/>
  <c r="T11" i="1" l="1"/>
  <c r="K12" i="1"/>
  <c r="H12" i="1"/>
  <c r="L12" i="1" s="1"/>
  <c r="I12" i="1" l="1"/>
  <c r="N12" i="1" s="1"/>
  <c r="T15" i="1" l="1"/>
  <c r="G16" i="1"/>
  <c r="J16" i="1" l="1"/>
  <c r="K16" i="1"/>
  <c r="H16" i="1"/>
  <c r="L16" i="1" s="1"/>
  <c r="I16" i="1" l="1"/>
  <c r="N16" i="1" s="1"/>
  <c r="T19" i="1" l="1"/>
  <c r="G20" i="1"/>
  <c r="J20" i="1" l="1"/>
  <c r="H20" i="1"/>
  <c r="L20" i="1" s="1"/>
  <c r="K20" i="1"/>
  <c r="I20" i="1" l="1"/>
  <c r="N20" i="1" s="1"/>
  <c r="T23" i="1" l="1"/>
  <c r="G24" i="1"/>
  <c r="K24" i="1" s="1"/>
  <c r="K38" i="1" s="1"/>
  <c r="N43" i="1" l="1"/>
  <c r="H24" i="1"/>
  <c r="J24" i="1"/>
  <c r="I24" i="1" l="1"/>
  <c r="L24" i="1"/>
  <c r="L38" i="1" s="1"/>
  <c r="R38" i="1"/>
  <c r="N24" i="1" l="1"/>
  <c r="T27" i="1" l="1"/>
  <c r="T39" i="1" s="1"/>
  <c r="N38" i="1"/>
  <c r="R40" i="1"/>
  <c r="N44" i="1" l="1"/>
</calcChain>
</file>

<file path=xl/sharedStrings.xml><?xml version="1.0" encoding="utf-8"?>
<sst xmlns="http://schemas.openxmlformats.org/spreadsheetml/2006/main" count="52" uniqueCount="49">
  <si>
    <t>Amount</t>
  </si>
  <si>
    <t>PAYMENT NOTE No.</t>
  </si>
  <si>
    <t>UTR</t>
  </si>
  <si>
    <t>TDS Amount @ 1% on BASIC AMOUNT</t>
  </si>
  <si>
    <t>Hold Amount For Quantity excess against DPR</t>
  </si>
  <si>
    <t>30-09-2023 NEFT/AXISP00429163519/RIUP23/2403/SAMARESH KUMAR BAL/SBIN0001308 99000.00</t>
  </si>
  <si>
    <t>12-09-2023 NEFT/AXISP00423960531/RIUP23/1971/SAMARESH KUMAR BAL/SBIN0001308 49500.00</t>
  </si>
  <si>
    <t>18-10-2023 NEFT/AXISP00435286868/RIUP23/2740/SAMARESH KUMAR BAL/SBIN0001308 99000.00</t>
  </si>
  <si>
    <t>12-09-2023 NEFT/AXISP00423960530/RIUP23/1970/SAMARESH KUMAR BAL/SBIN0001308 148500.00</t>
  </si>
  <si>
    <t>RIUP23/1859</t>
  </si>
  <si>
    <t>06-09-2023 NEFT/AXISP00422274698/RIUP23/1859/SAMARESH KUMAR BAL/SBIN0001308 198000.00</t>
  </si>
  <si>
    <t>RIUP23/2017</t>
  </si>
  <si>
    <t>14-09-2023 NEFT/AXISP00424905753/RIUP23/2017/SAMARESH KUMAR BAL/SBIN0001308 148500.00</t>
  </si>
  <si>
    <t>14-08-2023 NEFT/AXISP00415542017/RIUP23/1501/SAMARESH KUMAR 99000.00</t>
  </si>
  <si>
    <t>28-08-2023 NEFT/AXISP00418870940/RIUP23/1756/SAMARESH KUMAR BAL/SBIN0001308 148500.00</t>
  </si>
  <si>
    <t>12-09-2023 NEFT/AXISP00423960542/RIUP23/1977/SAMARESH KUMARBAL/SBIN0001308 148500.00</t>
  </si>
  <si>
    <t>Total Hold</t>
  </si>
  <si>
    <t>Advance/Surplus</t>
  </si>
  <si>
    <t>Updated as on- 08-02-2024- Vaishnavi</t>
  </si>
  <si>
    <t>10-11-2023 NEFT/AXISP00443569633/RIUP23/3266/BIBHAN INFRACON LL/UBIN0547671 98000.00</t>
  </si>
  <si>
    <t>Bibhan Construction / Infracon</t>
  </si>
  <si>
    <t>10-11-2023 NEFT/AXISP00443569631/RIUP23/3264/BIBHAN INFRACONLL/UBIN0547671 98000.00</t>
  </si>
  <si>
    <t>10-11-2023 NEFT/AXISP00443569632/RIUP23/3265/BIBHAN INFRACON LL/UBIN0547671 196000.00</t>
  </si>
  <si>
    <t>Uttar Pradesh</t>
  </si>
  <si>
    <t>Shamli</t>
  </si>
  <si>
    <t>Subcontractor:</t>
  </si>
  <si>
    <t>State: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</si>
  <si>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</si>
  <si>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</si>
  <si>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</si>
  <si>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</si>
  <si>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</si>
  <si>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</si>
  <si>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</si>
  <si>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</si>
  <si>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</si>
  <si>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</si>
  <si>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</si>
  <si>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</si>
  <si>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</si>
  <si>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</si>
  <si>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Total_Amount</t>
  </si>
  <si>
    <t>Etri village   OHT work</t>
  </si>
  <si>
    <t>Alipur village  OHT work</t>
  </si>
  <si>
    <t>Bindra  village   OHT work</t>
  </si>
  <si>
    <t>Bamnuli village  OHT work</t>
  </si>
  <si>
    <t>Alipur village   OHT work</t>
  </si>
  <si>
    <t>Erti village  OHT work</t>
  </si>
  <si>
    <t>Manna Mizra village   OHT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</si>
</sst>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0"/>
      <color theme="1"/>
      <name val="Comic Sans MS"/>
      <family val="4"/>
    </font>
    <font>
      <sz val="10"/>
      <color theme="1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0">
    <xf numFmtId="0" fontId="0" fillId="0" borderId="0" xfId="0"/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15" fontId="7" fillId="2" borderId="4" xfId="0" applyNumberFormat="1" applyFont="1" applyFill="1" applyBorder="1" applyAlignment="1">
      <alignment horizontal="center" vertical="center"/>
    </xf>
    <xf numFmtId="43" fontId="7" fillId="2" borderId="3" xfId="1" applyNumberFormat="1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2" borderId="5" xfId="0" applyFill="1" applyBorder="1" applyAlignment="1">
      <alignment vertical="center"/>
    </xf>
    <xf numFmtId="43" fontId="0" fillId="2" borderId="7" xfId="0" applyNumberForma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43" fontId="0" fillId="2" borderId="8" xfId="0" applyNumberForma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43" fontId="7" fillId="2" borderId="4" xfId="1" applyNumberFormat="1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15" fontId="7" fillId="3" borderId="4" xfId="0" applyNumberFormat="1" applyFont="1" applyFill="1" applyBorder="1" applyAlignment="1">
      <alignment horizontal="center" vertical="center"/>
    </xf>
    <xf numFmtId="43" fontId="7" fillId="3" borderId="4" xfId="1" applyNumberFormat="1" applyFont="1" applyFill="1" applyBorder="1" applyAlignment="1">
      <alignment vertical="center"/>
    </xf>
    <xf numFmtId="0" fontId="9" fillId="0" borderId="4" xfId="0" applyFont="1" applyBorder="1" applyAlignment="1">
      <alignment vertical="center"/>
    </xf>
    <xf numFmtId="43" fontId="0" fillId="2" borderId="5" xfId="1" applyNumberFormat="1" applyFont="1" applyFill="1" applyBorder="1" applyAlignment="1">
      <alignment vertical="center"/>
    </xf>
    <xf numFmtId="43" fontId="7" fillId="2" borderId="6" xfId="1" applyNumberFormat="1" applyFont="1" applyFill="1" applyBorder="1" applyAlignment="1">
      <alignment vertical="center"/>
    </xf>
    <xf numFmtId="43" fontId="7" fillId="2" borderId="11" xfId="1" applyNumberFormat="1" applyFont="1" applyFill="1" applyBorder="1" applyAlignment="1">
      <alignment vertical="center"/>
    </xf>
    <xf numFmtId="43" fontId="8" fillId="2" borderId="11" xfId="1" applyNumberFormat="1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 wrapText="1"/>
    </xf>
    <xf numFmtId="15" fontId="7" fillId="2" borderId="3" xfId="0" applyNumberFormat="1" applyFont="1" applyFill="1" applyBorder="1" applyAlignment="1">
      <alignment horizontal="center" vertical="center"/>
    </xf>
    <xf numFmtId="43" fontId="3" fillId="2" borderId="5" xfId="1" applyNumberFormat="1" applyFont="1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43" fontId="7" fillId="2" borderId="5" xfId="1" applyNumberFormat="1" applyFont="1" applyFill="1" applyBorder="1" applyAlignment="1">
      <alignment vertical="center"/>
    </xf>
    <xf numFmtId="9" fontId="7" fillId="2" borderId="5" xfId="1" applyNumberFormat="1" applyFont="1" applyFill="1" applyBorder="1" applyAlignment="1">
      <alignment vertical="center"/>
    </xf>
    <xf numFmtId="0" fontId="2" fillId="2" borderId="0" xfId="1" applyNumberFormat="1" applyFont="1" applyFill="1" applyBorder="1" applyAlignment="1">
      <alignment vertical="center"/>
    </xf>
    <xf numFmtId="0" fontId="3" fillId="2" borderId="5" xfId="1" applyNumberFormat="1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1" applyNumberFormat="1" applyFont="1" applyFill="1" applyBorder="1" applyAlignment="1">
      <alignment vertical="center"/>
    </xf>
    <xf numFmtId="0" fontId="7" fillId="2" borderId="6" xfId="1" applyNumberFormat="1" applyFont="1" applyFill="1" applyBorder="1" applyAlignment="1">
      <alignment vertical="center"/>
    </xf>
    <xf numFmtId="0" fontId="7" fillId="2" borderId="11" xfId="1" applyNumberFormat="1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9" fillId="2" borderId="0" xfId="0" applyFont="1" applyFill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11" xfId="0" applyFont="1" applyFill="1" applyBorder="1" applyAlignment="1">
      <alignment horizontal="center" vertical="center" wrapText="1"/>
    </xf>
    <xf numFmtId="43" fontId="9" fillId="2" borderId="5" xfId="1" applyNumberFormat="1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43" fontId="9" fillId="2" borderId="4" xfId="1" applyNumberFormat="1" applyFont="1" applyFill="1" applyBorder="1" applyAlignment="1">
      <alignment horizontal="left" vertical="center"/>
    </xf>
    <xf numFmtId="43" fontId="9" fillId="2" borderId="6" xfId="1" applyNumberFormat="1" applyFont="1" applyFill="1" applyBorder="1" applyAlignment="1">
      <alignment horizontal="left" vertical="center"/>
    </xf>
    <xf numFmtId="43" fontId="9" fillId="2" borderId="11" xfId="1" applyNumberFormat="1" applyFont="1" applyFill="1" applyBorder="1" applyAlignment="1">
      <alignment horizontal="left" vertical="center"/>
    </xf>
    <xf numFmtId="0" fontId="0" fillId="2" borderId="11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164" fontId="0" fillId="2" borderId="0" xfId="1" applyFont="1" applyFill="1" applyAlignment="1">
      <alignment vertical="center"/>
    </xf>
    <xf numFmtId="164" fontId="0" fillId="2" borderId="0" xfId="1" applyFont="1" applyFill="1" applyBorder="1" applyAlignment="1">
      <alignment vertical="center"/>
    </xf>
    <xf numFmtId="164" fontId="4" fillId="2" borderId="0" xfId="1" applyFont="1" applyFill="1" applyBorder="1" applyAlignment="1">
      <alignment vertical="center"/>
    </xf>
    <xf numFmtId="164" fontId="5" fillId="2" borderId="11" xfId="1" applyFont="1" applyFill="1" applyBorder="1" applyAlignment="1">
      <alignment horizontal="center" vertical="center" wrapText="1"/>
    </xf>
    <xf numFmtId="164" fontId="7" fillId="2" borderId="5" xfId="1" applyFont="1" applyFill="1" applyBorder="1" applyAlignment="1">
      <alignment vertical="center"/>
    </xf>
    <xf numFmtId="164" fontId="7" fillId="3" borderId="4" xfId="1" applyFont="1" applyFill="1" applyBorder="1" applyAlignment="1">
      <alignment vertical="center"/>
    </xf>
    <xf numFmtId="164" fontId="7" fillId="2" borderId="4" xfId="1" applyFont="1" applyFill="1" applyBorder="1" applyAlignment="1">
      <alignment vertical="center"/>
    </xf>
    <xf numFmtId="164" fontId="7" fillId="2" borderId="3" xfId="1" applyFont="1" applyFill="1" applyBorder="1" applyAlignment="1">
      <alignment vertical="center"/>
    </xf>
    <xf numFmtId="164" fontId="7" fillId="2" borderId="6" xfId="1" applyFont="1" applyFill="1" applyBorder="1" applyAlignment="1">
      <alignment vertical="center"/>
    </xf>
    <xf numFmtId="164" fontId="8" fillId="2" borderId="11" xfId="1" applyFont="1" applyFill="1" applyBorder="1" applyAlignment="1">
      <alignment vertical="center"/>
    </xf>
    <xf numFmtId="164" fontId="6" fillId="2" borderId="5" xfId="1" applyFont="1" applyFill="1" applyBorder="1" applyAlignment="1">
      <alignment vertical="center"/>
    </xf>
    <xf numFmtId="43" fontId="2" fillId="2" borderId="2" xfId="1" applyNumberFormat="1" applyFont="1" applyFill="1" applyBorder="1" applyAlignment="1">
      <alignment vertical="center"/>
    </xf>
    <xf numFmtId="0" fontId="6" fillId="0" borderId="0" xfId="0" applyFont="1"/>
    <xf numFmtId="0" fontId="6" fillId="2" borderId="11" xfId="0" applyFont="1" applyFill="1" applyBorder="1" applyAlignment="1">
      <alignment horizontal="center" vertical="center" wrapText="1"/>
    </xf>
    <xf numFmtId="14" fontId="6" fillId="2" borderId="11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64" fontId="13" fillId="2" borderId="11" xfId="1" applyFont="1" applyFill="1" applyBorder="1" applyAlignment="1">
      <alignment horizontal="center" vertical="center"/>
    </xf>
    <xf numFmtId="164" fontId="6" fillId="2" borderId="11" xfId="1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44"/>
  <sheetViews>
    <sheetView tabSelected="1" zoomScale="80" zoomScaleNormal="80" workbookViewId="0">
      <pane ySplit="5" topLeftCell="A32" activePane="bottomLeft" state="frozen"/>
      <selection pane="bottomLeft" activeCell="B33" sqref="B33"/>
    </sheetView>
  </sheetViews>
  <sheetFormatPr defaultColWidth="9" defaultRowHeight="15" x14ac:dyDescent="0.25"/>
  <cols>
    <col min="1" max="1" width="9" style="1"/>
    <col min="2" max="2" width="30" style="2" customWidth="1"/>
    <col min="3" max="3" width="13.5703125" style="2" bestFit="1" customWidth="1"/>
    <col min="4" max="4" width="11.7109375" style="2" bestFit="1" customWidth="1"/>
    <col min="5" max="5" width="13.28515625" style="2" bestFit="1" customWidth="1"/>
    <col min="6" max="7" width="13.28515625" style="2" customWidth="1"/>
    <col min="8" max="8" width="14.7109375" style="12" customWidth="1"/>
    <col min="9" max="9" width="13" style="12" bestFit="1" customWidth="1"/>
    <col min="10" max="10" width="10.7109375" style="2" bestFit="1" customWidth="1"/>
    <col min="11" max="11" width="13.5703125" style="2" bestFit="1" customWidth="1"/>
    <col min="12" max="13" width="14.85546875" style="2" customWidth="1"/>
    <col min="14" max="14" width="15.85546875" style="2" bestFit="1" customWidth="1"/>
    <col min="15" max="15" width="21.7109375" style="2" hidden="1" customWidth="1"/>
    <col min="16" max="16" width="12.7109375" style="2" hidden="1" customWidth="1"/>
    <col min="17" max="17" width="14.5703125" style="2" hidden="1" customWidth="1"/>
    <col min="18" max="18" width="18.85546875" style="70" bestFit="1" customWidth="1"/>
    <col min="19" max="19" width="94.7109375" style="53" bestFit="1" customWidth="1"/>
    <col min="20" max="20" width="12.85546875" style="2" bestFit="1" customWidth="1"/>
    <col min="21" max="16384" width="9" style="2"/>
  </cols>
  <sheetData>
    <row r="1" spans="1:88" ht="15.75" thickBot="1" x14ac:dyDescent="0.3">
      <c r="A1" s="82" t="s">
        <v>25</v>
      </c>
      <c r="B1" s="1" t="s">
        <v>20</v>
      </c>
      <c r="E1" s="3"/>
      <c r="F1" s="3"/>
      <c r="G1" s="3"/>
      <c r="H1" s="4"/>
      <c r="I1" s="4"/>
    </row>
    <row r="2" spans="1:88" ht="21.75" thickBot="1" x14ac:dyDescent="0.3">
      <c r="A2" s="82" t="s">
        <v>26</v>
      </c>
      <c r="B2" s="5" t="s">
        <v>23</v>
      </c>
      <c r="C2" s="6"/>
      <c r="D2" s="40"/>
      <c r="H2" s="13"/>
      <c r="I2" s="7"/>
      <c r="J2" s="8"/>
      <c r="K2" s="8"/>
      <c r="L2" s="8"/>
      <c r="M2" s="8"/>
      <c r="N2" s="8"/>
      <c r="O2" s="8"/>
      <c r="P2" s="8"/>
      <c r="Q2" s="8"/>
      <c r="R2" s="71"/>
    </row>
    <row r="3" spans="1:88" ht="21.75" thickBot="1" x14ac:dyDescent="0.3">
      <c r="A3" s="82" t="s">
        <v>27</v>
      </c>
      <c r="B3" s="81" t="s">
        <v>24</v>
      </c>
      <c r="C3" s="6"/>
      <c r="D3" s="40"/>
      <c r="H3" s="13"/>
      <c r="I3" s="7"/>
      <c r="J3" s="8"/>
      <c r="K3" s="8"/>
      <c r="L3" s="8"/>
      <c r="M3" s="8"/>
      <c r="N3" s="8"/>
      <c r="O3" s="8"/>
      <c r="P3" s="8"/>
      <c r="Q3" s="8"/>
      <c r="R3" s="71"/>
    </row>
    <row r="4" spans="1:88" ht="15.75" thickBot="1" x14ac:dyDescent="0.3">
      <c r="A4" s="82" t="s">
        <v>28</v>
      </c>
      <c r="B4" s="9" t="s">
        <v>24</v>
      </c>
      <c r="C4" s="9"/>
      <c r="D4" s="9"/>
      <c r="E4" s="9"/>
      <c r="F4" s="8"/>
      <c r="G4" s="8"/>
      <c r="H4" s="10"/>
      <c r="I4" s="10"/>
      <c r="J4" s="8"/>
      <c r="K4" s="8"/>
      <c r="O4" s="8"/>
      <c r="P4" s="11"/>
      <c r="Q4" s="11"/>
      <c r="R4" s="72"/>
      <c r="S4" s="57"/>
    </row>
    <row r="5" spans="1:88" ht="43.9" customHeight="1" x14ac:dyDescent="0.25">
      <c r="A5" s="47" t="s">
        <v>29</v>
      </c>
      <c r="B5" s="83" t="s">
        <v>30</v>
      </c>
      <c r="C5" s="84" t="s">
        <v>31</v>
      </c>
      <c r="D5" s="85" t="s">
        <v>32</v>
      </c>
      <c r="E5" s="83" t="s">
        <v>33</v>
      </c>
      <c r="F5" s="83" t="s">
        <v>34</v>
      </c>
      <c r="G5" s="85" t="s">
        <v>35</v>
      </c>
      <c r="H5" s="86" t="s">
        <v>36</v>
      </c>
      <c r="I5" s="87" t="s">
        <v>0</v>
      </c>
      <c r="J5" s="83" t="s">
        <v>37</v>
      </c>
      <c r="K5" s="83" t="s">
        <v>38</v>
      </c>
      <c r="L5" s="22" t="s">
        <v>39</v>
      </c>
      <c r="M5" s="22" t="s">
        <v>4</v>
      </c>
      <c r="N5" s="22" t="s">
        <v>40</v>
      </c>
      <c r="O5" s="22" t="s">
        <v>1</v>
      </c>
      <c r="P5" s="22" t="s">
        <v>0</v>
      </c>
      <c r="Q5" s="22" t="s">
        <v>3</v>
      </c>
      <c r="R5" s="73" t="s">
        <v>41</v>
      </c>
      <c r="S5" s="58" t="s">
        <v>2</v>
      </c>
      <c r="T5" s="66"/>
    </row>
    <row r="6" spans="1:88" ht="15.75" thickBot="1" x14ac:dyDescent="0.3">
      <c r="A6" s="48"/>
      <c r="B6" s="36"/>
      <c r="C6" s="36"/>
      <c r="D6" s="41"/>
      <c r="E6" s="36"/>
      <c r="F6" s="36"/>
      <c r="G6" s="36"/>
      <c r="H6" s="36"/>
      <c r="I6" s="36"/>
      <c r="J6" s="37">
        <v>0.01</v>
      </c>
      <c r="K6" s="37">
        <v>0.05</v>
      </c>
      <c r="L6" s="36"/>
      <c r="M6" s="36"/>
      <c r="N6" s="36"/>
      <c r="O6" s="38"/>
      <c r="P6" s="38"/>
      <c r="Q6" s="39">
        <v>0.01</v>
      </c>
      <c r="R6" s="74"/>
      <c r="S6" s="59"/>
      <c r="T6" s="18"/>
    </row>
    <row r="7" spans="1:88" s="17" customFormat="1" ht="28.9" customHeight="1" x14ac:dyDescent="0.25">
      <c r="A7" s="49">
        <v>58799</v>
      </c>
      <c r="B7" s="26"/>
      <c r="C7" s="27"/>
      <c r="D7" s="42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75"/>
      <c r="S7" s="60"/>
      <c r="T7" s="67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</row>
    <row r="8" spans="1:88" ht="28.9" customHeight="1" x14ac:dyDescent="0.25">
      <c r="A8" s="50">
        <v>58799</v>
      </c>
      <c r="B8" s="24" t="s">
        <v>42</v>
      </c>
      <c r="C8" s="14">
        <v>45231</v>
      </c>
      <c r="D8" s="25">
        <v>1</v>
      </c>
      <c r="E8" s="23">
        <v>259875</v>
      </c>
      <c r="F8" s="23">
        <v>243214</v>
      </c>
      <c r="G8" s="23">
        <f>E8-F8</f>
        <v>16661</v>
      </c>
      <c r="H8" s="23">
        <f>G8*18%</f>
        <v>2998.98</v>
      </c>
      <c r="I8" s="23">
        <f>G8+H8</f>
        <v>19659.98</v>
      </c>
      <c r="J8" s="23">
        <f>G8*1%</f>
        <v>166.61</v>
      </c>
      <c r="K8" s="23">
        <f>G8*5%</f>
        <v>833.05000000000007</v>
      </c>
      <c r="L8" s="23">
        <f>H8</f>
        <v>2998.98</v>
      </c>
      <c r="M8" s="23"/>
      <c r="N8" s="23">
        <f>I8-M8-K8-J8-L8</f>
        <v>15661.34</v>
      </c>
      <c r="O8" s="23"/>
      <c r="P8" s="23"/>
      <c r="Q8" s="23"/>
      <c r="R8" s="76">
        <v>99000</v>
      </c>
      <c r="S8" s="54" t="s">
        <v>13</v>
      </c>
      <c r="T8" s="68"/>
    </row>
    <row r="9" spans="1:88" ht="28.9" customHeight="1" x14ac:dyDescent="0.25">
      <c r="A9" s="50">
        <v>58799</v>
      </c>
      <c r="B9" s="24"/>
      <c r="C9" s="14"/>
      <c r="D9" s="25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76">
        <v>148000</v>
      </c>
      <c r="S9" s="54" t="s">
        <v>14</v>
      </c>
      <c r="T9" s="68"/>
    </row>
    <row r="10" spans="1:88" ht="28.9" customHeight="1" x14ac:dyDescent="0.25">
      <c r="A10" s="50">
        <v>58799</v>
      </c>
      <c r="B10" s="24"/>
      <c r="C10" s="14"/>
      <c r="D10" s="25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9"/>
      <c r="P10" s="23"/>
      <c r="Q10" s="23"/>
      <c r="R10" s="76">
        <v>148500</v>
      </c>
      <c r="S10" s="61" t="s">
        <v>15</v>
      </c>
      <c r="T10" s="68"/>
    </row>
    <row r="11" spans="1:88" s="17" customFormat="1" ht="28.9" customHeight="1" x14ac:dyDescent="0.25">
      <c r="A11" s="49">
        <v>59038</v>
      </c>
      <c r="B11" s="26"/>
      <c r="C11" s="27"/>
      <c r="D11" s="42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75"/>
      <c r="S11" s="60"/>
      <c r="T11" s="67">
        <f>SUM(N8:N10)-SUM(R8:R10)</f>
        <v>-379838.66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</row>
    <row r="12" spans="1:88" ht="28.9" customHeight="1" x14ac:dyDescent="0.25">
      <c r="A12" s="50">
        <v>59038</v>
      </c>
      <c r="B12" s="24" t="s">
        <v>43</v>
      </c>
      <c r="C12" s="14">
        <v>45231</v>
      </c>
      <c r="D12" s="25">
        <v>2</v>
      </c>
      <c r="E12" s="23">
        <v>453750</v>
      </c>
      <c r="F12" s="23">
        <v>263570</v>
      </c>
      <c r="G12" s="23">
        <f>E12-F12</f>
        <v>190180</v>
      </c>
      <c r="H12" s="23">
        <f>G12*18%</f>
        <v>34232.400000000001</v>
      </c>
      <c r="I12" s="23">
        <f>G12+H12</f>
        <v>224412.4</v>
      </c>
      <c r="J12" s="23">
        <f>G12*1%</f>
        <v>1901.8</v>
      </c>
      <c r="K12" s="23">
        <f>G12*5%</f>
        <v>9509</v>
      </c>
      <c r="L12" s="23">
        <f>H12</f>
        <v>34232.400000000001</v>
      </c>
      <c r="M12" s="23"/>
      <c r="N12" s="23">
        <f>I12-M12-K12-J12-L12</f>
        <v>178769.2</v>
      </c>
      <c r="O12" s="23" t="s">
        <v>9</v>
      </c>
      <c r="P12" s="23">
        <v>198000</v>
      </c>
      <c r="Q12" s="23"/>
      <c r="R12" s="76">
        <v>198000</v>
      </c>
      <c r="S12" s="61" t="s">
        <v>10</v>
      </c>
      <c r="T12" s="68"/>
    </row>
    <row r="13" spans="1:88" ht="28.9" customHeight="1" x14ac:dyDescent="0.25">
      <c r="A13" s="50">
        <v>59038</v>
      </c>
      <c r="B13" s="24"/>
      <c r="C13" s="14"/>
      <c r="D13" s="25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 t="s">
        <v>11</v>
      </c>
      <c r="P13" s="23">
        <v>148500</v>
      </c>
      <c r="Q13" s="23"/>
      <c r="R13" s="76">
        <v>148500</v>
      </c>
      <c r="S13" s="61" t="s">
        <v>12</v>
      </c>
      <c r="T13" s="68"/>
    </row>
    <row r="14" spans="1:88" ht="28.9" customHeight="1" x14ac:dyDescent="0.25">
      <c r="A14" s="50">
        <v>59038</v>
      </c>
      <c r="B14" s="24"/>
      <c r="C14" s="14"/>
      <c r="D14" s="25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76"/>
      <c r="S14" s="61"/>
      <c r="T14" s="68"/>
    </row>
    <row r="15" spans="1:88" s="17" customFormat="1" ht="28.9" customHeight="1" x14ac:dyDescent="0.25">
      <c r="A15" s="49"/>
      <c r="B15" s="26"/>
      <c r="C15" s="27"/>
      <c r="D15" s="42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75"/>
      <c r="S15" s="60"/>
      <c r="T15" s="67">
        <f>SUM(N12:N14)-SUM(R12:R14)</f>
        <v>-167730.79999999999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</row>
    <row r="16" spans="1:88" ht="28.9" customHeight="1" x14ac:dyDescent="0.25">
      <c r="A16" s="50">
        <v>59202</v>
      </c>
      <c r="B16" s="24" t="s">
        <v>45</v>
      </c>
      <c r="C16" s="14">
        <v>45231</v>
      </c>
      <c r="D16" s="25">
        <v>4</v>
      </c>
      <c r="E16" s="23">
        <v>170625</v>
      </c>
      <c r="F16" s="23">
        <v>129572</v>
      </c>
      <c r="G16" s="23">
        <f>E16-F16</f>
        <v>41053</v>
      </c>
      <c r="H16" s="23">
        <f>G16*18%</f>
        <v>7389.54</v>
      </c>
      <c r="I16" s="23">
        <f>G16+H16</f>
        <v>48442.54</v>
      </c>
      <c r="J16" s="23">
        <f>G16*1%</f>
        <v>410.53000000000003</v>
      </c>
      <c r="K16" s="23">
        <f>G16*5%</f>
        <v>2052.65</v>
      </c>
      <c r="L16" s="23">
        <f>H16</f>
        <v>7389.54</v>
      </c>
      <c r="M16" s="23"/>
      <c r="N16" s="23">
        <f>I16-M16-K16-J16-L16</f>
        <v>38589.82</v>
      </c>
      <c r="O16" s="23"/>
      <c r="P16" s="23"/>
      <c r="Q16" s="23"/>
      <c r="R16" s="76">
        <v>148500</v>
      </c>
      <c r="S16" s="61" t="s">
        <v>8</v>
      </c>
      <c r="T16" s="68"/>
    </row>
    <row r="17" spans="1:88" ht="28.9" customHeight="1" x14ac:dyDescent="0.25">
      <c r="A17" s="50">
        <v>59202</v>
      </c>
      <c r="B17" s="24"/>
      <c r="C17" s="14"/>
      <c r="D17" s="25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76"/>
      <c r="S17" s="61"/>
      <c r="T17" s="68"/>
    </row>
    <row r="18" spans="1:88" ht="28.9" customHeight="1" x14ac:dyDescent="0.25">
      <c r="A18" s="50">
        <v>59202</v>
      </c>
      <c r="B18" s="24"/>
      <c r="C18" s="14"/>
      <c r="D18" s="25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9"/>
      <c r="P18" s="23"/>
      <c r="Q18" s="23"/>
      <c r="R18" s="76"/>
      <c r="S18" s="61"/>
      <c r="T18" s="68"/>
    </row>
    <row r="19" spans="1:88" s="17" customFormat="1" ht="28.9" customHeight="1" x14ac:dyDescent="0.25">
      <c r="A19" s="49">
        <v>59203</v>
      </c>
      <c r="B19" s="26"/>
      <c r="C19" s="27"/>
      <c r="D19" s="42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75"/>
      <c r="S19" s="60"/>
      <c r="T19" s="67">
        <f>SUM(N16:N18)-SUM(R16:R18)</f>
        <v>-109910.18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spans="1:88" ht="28.9" customHeight="1" x14ac:dyDescent="0.25">
      <c r="A20" s="50">
        <v>59203</v>
      </c>
      <c r="B20" s="24" t="s">
        <v>44</v>
      </c>
      <c r="C20" s="14">
        <v>45231</v>
      </c>
      <c r="D20" s="25">
        <v>1</v>
      </c>
      <c r="E20" s="23">
        <v>136500</v>
      </c>
      <c r="F20" s="23">
        <v>103616</v>
      </c>
      <c r="G20" s="23">
        <f>E20-F20</f>
        <v>32884</v>
      </c>
      <c r="H20" s="23">
        <f>G20*18%</f>
        <v>5919.12</v>
      </c>
      <c r="I20" s="23">
        <f>G20+H20</f>
        <v>38803.120000000003</v>
      </c>
      <c r="J20" s="23">
        <f>G20*1%</f>
        <v>328.84000000000003</v>
      </c>
      <c r="K20" s="23">
        <f>G20*5%</f>
        <v>1644.2</v>
      </c>
      <c r="L20" s="23">
        <f>H20</f>
        <v>5919.12</v>
      </c>
      <c r="M20" s="23"/>
      <c r="N20" s="23">
        <f>I20-M20-K20-J20-L20</f>
        <v>30910.96000000001</v>
      </c>
      <c r="O20" s="23"/>
      <c r="P20" s="23"/>
      <c r="Q20" s="23"/>
      <c r="R20" s="76">
        <v>49500</v>
      </c>
      <c r="S20" s="61" t="s">
        <v>6</v>
      </c>
      <c r="T20" s="68"/>
    </row>
    <row r="21" spans="1:88" ht="28.9" customHeight="1" x14ac:dyDescent="0.25">
      <c r="A21" s="50">
        <v>59203</v>
      </c>
      <c r="B21" s="24"/>
      <c r="C21" s="14"/>
      <c r="D21" s="25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76">
        <v>99000</v>
      </c>
      <c r="S21" s="61" t="s">
        <v>7</v>
      </c>
      <c r="T21" s="68"/>
    </row>
    <row r="22" spans="1:88" ht="28.9" customHeight="1" x14ac:dyDescent="0.25">
      <c r="A22" s="50">
        <v>59203</v>
      </c>
      <c r="B22" s="24"/>
      <c r="C22" s="14"/>
      <c r="D22" s="25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9"/>
      <c r="P22" s="23"/>
      <c r="Q22" s="23"/>
      <c r="R22" s="76"/>
      <c r="S22" s="61"/>
      <c r="T22" s="68"/>
    </row>
    <row r="23" spans="1:88" s="17" customFormat="1" ht="28.9" customHeight="1" x14ac:dyDescent="0.25">
      <c r="A23" s="49">
        <v>59501</v>
      </c>
      <c r="B23" s="26"/>
      <c r="C23" s="27"/>
      <c r="D23" s="42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75"/>
      <c r="S23" s="60"/>
      <c r="T23" s="67">
        <f>SUM(N20:N22)-SUM(R20:R22)</f>
        <v>-117589.04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</row>
    <row r="24" spans="1:88" ht="28.9" customHeight="1" x14ac:dyDescent="0.25">
      <c r="A24" s="51">
        <v>59501</v>
      </c>
      <c r="B24" s="34" t="s">
        <v>46</v>
      </c>
      <c r="C24" s="35">
        <v>45231</v>
      </c>
      <c r="D24" s="43">
        <v>3</v>
      </c>
      <c r="E24" s="15">
        <v>396000</v>
      </c>
      <c r="F24" s="15">
        <v>245613</v>
      </c>
      <c r="G24" s="15">
        <f>E24-F24</f>
        <v>150387</v>
      </c>
      <c r="H24" s="15">
        <f>G24*18%</f>
        <v>27069.66</v>
      </c>
      <c r="I24" s="15">
        <f>G24+H24</f>
        <v>177456.66</v>
      </c>
      <c r="J24" s="15">
        <f>G24*1%</f>
        <v>1503.8700000000001</v>
      </c>
      <c r="K24" s="15">
        <f>G24*5%</f>
        <v>7519.35</v>
      </c>
      <c r="L24" s="15">
        <f>H24</f>
        <v>27069.66</v>
      </c>
      <c r="M24" s="15"/>
      <c r="N24" s="15">
        <f>I24-M24-K24-J24-L24</f>
        <v>141363.78</v>
      </c>
      <c r="O24" s="15"/>
      <c r="P24" s="15"/>
      <c r="Q24" s="15"/>
      <c r="R24" s="77">
        <v>99000</v>
      </c>
      <c r="S24" s="62" t="s">
        <v>5</v>
      </c>
      <c r="T24" s="69"/>
    </row>
    <row r="25" spans="1:88" ht="28.9" customHeight="1" x14ac:dyDescent="0.25">
      <c r="A25" s="50">
        <v>59501</v>
      </c>
      <c r="B25" s="24"/>
      <c r="C25" s="14"/>
      <c r="D25" s="25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76"/>
      <c r="S25" s="61"/>
      <c r="T25" s="68"/>
    </row>
    <row r="26" spans="1:88" ht="28.9" customHeight="1" x14ac:dyDescent="0.25">
      <c r="A26" s="50">
        <v>59501</v>
      </c>
      <c r="B26" s="24"/>
      <c r="C26" s="14"/>
      <c r="D26" s="25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76"/>
      <c r="S26" s="61"/>
      <c r="T26" s="68"/>
    </row>
    <row r="27" spans="1:88" s="17" customFormat="1" ht="28.9" customHeight="1" x14ac:dyDescent="0.25">
      <c r="A27" s="49">
        <v>60148</v>
      </c>
      <c r="B27" s="26"/>
      <c r="C27" s="27"/>
      <c r="D27" s="42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75"/>
      <c r="S27" s="60"/>
      <c r="T27" s="67">
        <f>SUM(N24:N26)-SUM(R24:R26)</f>
        <v>42363.78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</row>
    <row r="28" spans="1:88" ht="28.9" customHeight="1" x14ac:dyDescent="0.25">
      <c r="A28" s="50">
        <v>60148</v>
      </c>
      <c r="B28" s="24" t="s">
        <v>47</v>
      </c>
      <c r="C28" s="14"/>
      <c r="D28" s="25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76">
        <v>98000</v>
      </c>
      <c r="S28" s="61" t="s">
        <v>21</v>
      </c>
      <c r="T28" s="68"/>
    </row>
    <row r="29" spans="1:88" s="17" customFormat="1" ht="28.9" customHeight="1" x14ac:dyDescent="0.25">
      <c r="A29" s="49">
        <v>60149</v>
      </c>
      <c r="B29" s="26"/>
      <c r="C29" s="27"/>
      <c r="D29" s="42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75"/>
      <c r="S29" s="60"/>
      <c r="T29" s="67">
        <f>SUM(N28)-SUM(R28)</f>
        <v>-98000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</row>
    <row r="30" spans="1:88" ht="28.9" customHeight="1" x14ac:dyDescent="0.25">
      <c r="A30" s="50">
        <v>60149</v>
      </c>
      <c r="B30" s="24" t="s">
        <v>48</v>
      </c>
      <c r="C30" s="14"/>
      <c r="D30" s="25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76">
        <v>196000</v>
      </c>
      <c r="S30" s="61" t="s">
        <v>22</v>
      </c>
      <c r="T30" s="68"/>
    </row>
    <row r="31" spans="1:88" ht="28.9" customHeight="1" x14ac:dyDescent="0.25">
      <c r="A31" s="50">
        <v>60149</v>
      </c>
      <c r="B31" s="24"/>
      <c r="C31" s="14"/>
      <c r="D31" s="25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76"/>
      <c r="S31" s="61"/>
      <c r="T31" s="68"/>
    </row>
    <row r="32" spans="1:88" s="17" customFormat="1" ht="28.9" customHeight="1" x14ac:dyDescent="0.25">
      <c r="A32" s="49">
        <v>60150</v>
      </c>
      <c r="B32" s="26"/>
      <c r="C32" s="27"/>
      <c r="D32" s="42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75"/>
      <c r="S32" s="60"/>
      <c r="T32" s="67">
        <f>SUM(N30:N31)-SUM(R30:R31)</f>
        <v>-196000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</row>
    <row r="33" spans="1:20" ht="28.9" customHeight="1" x14ac:dyDescent="0.25">
      <c r="A33" s="50">
        <v>60150</v>
      </c>
      <c r="B33" s="24" t="s">
        <v>46</v>
      </c>
      <c r="C33" s="14"/>
      <c r="D33" s="25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76">
        <v>98000</v>
      </c>
      <c r="S33" s="55" t="s">
        <v>19</v>
      </c>
      <c r="T33" s="68"/>
    </row>
    <row r="34" spans="1:20" x14ac:dyDescent="0.25">
      <c r="A34" s="50">
        <v>60150</v>
      </c>
      <c r="B34" s="23"/>
      <c r="C34" s="23"/>
      <c r="D34" s="44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76"/>
      <c r="S34" s="54"/>
      <c r="T34" s="68"/>
    </row>
    <row r="35" spans="1:20" x14ac:dyDescent="0.25">
      <c r="A35" s="50">
        <v>60150</v>
      </c>
      <c r="B35" s="25"/>
      <c r="C35" s="25"/>
      <c r="D35" s="25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76"/>
      <c r="S35" s="63"/>
      <c r="T35" s="68"/>
    </row>
    <row r="36" spans="1:20" x14ac:dyDescent="0.25">
      <c r="A36" s="50">
        <v>60150</v>
      </c>
      <c r="B36" s="23"/>
      <c r="C36" s="23"/>
      <c r="D36" s="44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76"/>
      <c r="S36" s="63"/>
      <c r="T36" s="68"/>
    </row>
    <row r="37" spans="1:20" ht="15.75" thickBot="1" x14ac:dyDescent="0.3">
      <c r="A37" s="52">
        <v>60150</v>
      </c>
      <c r="B37" s="31"/>
      <c r="C37" s="31"/>
      <c r="D37" s="45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78"/>
      <c r="S37" s="64"/>
      <c r="T37" s="67">
        <f>SUM(N33:N35)-SUM(R33:R35)</f>
        <v>-98000</v>
      </c>
    </row>
    <row r="38" spans="1:20" ht="16.5" x14ac:dyDescent="0.25">
      <c r="A38" s="47"/>
      <c r="B38" s="32"/>
      <c r="C38" s="32"/>
      <c r="D38" s="46"/>
      <c r="E38" s="32"/>
      <c r="F38" s="32"/>
      <c r="G38" s="32"/>
      <c r="H38" s="32"/>
      <c r="I38" s="32"/>
      <c r="J38" s="32"/>
      <c r="K38" s="33">
        <f t="shared" ref="K38:N38" si="0">SUM(K7:K35)</f>
        <v>21558.25</v>
      </c>
      <c r="L38" s="33">
        <f t="shared" si="0"/>
        <v>77609.700000000012</v>
      </c>
      <c r="M38" s="33">
        <f t="shared" si="0"/>
        <v>0</v>
      </c>
      <c r="N38" s="33">
        <f t="shared" si="0"/>
        <v>405295.1</v>
      </c>
      <c r="O38" s="32"/>
      <c r="P38" s="32"/>
      <c r="Q38" s="32"/>
      <c r="R38" s="79">
        <f>SUM(R6:R35)</f>
        <v>1530000</v>
      </c>
      <c r="S38" s="65"/>
      <c r="T38" s="66"/>
    </row>
    <row r="39" spans="1:20" x14ac:dyDescent="0.25">
      <c r="A39" s="50"/>
      <c r="B39" s="23"/>
      <c r="C39" s="23"/>
      <c r="D39" s="44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76"/>
      <c r="S39" s="63"/>
      <c r="T39" s="68">
        <f>SUM(T6:T38)</f>
        <v>-1124704.8999999999</v>
      </c>
    </row>
    <row r="40" spans="1:20" ht="15.75" thickBot="1" x14ac:dyDescent="0.3">
      <c r="A40" s="48"/>
      <c r="B40" s="18"/>
      <c r="C40" s="18"/>
      <c r="D40" s="18"/>
      <c r="E40" s="18"/>
      <c r="F40" s="18"/>
      <c r="G40" s="18"/>
      <c r="H40" s="30"/>
      <c r="I40" s="30"/>
      <c r="J40" s="18"/>
      <c r="K40" s="18"/>
      <c r="L40" s="18"/>
      <c r="M40" s="18"/>
      <c r="N40" s="18"/>
      <c r="O40" s="18"/>
      <c r="P40" s="18"/>
      <c r="Q40" s="18"/>
      <c r="R40" s="80">
        <f>N38-R38</f>
        <v>-1124704.8999999999</v>
      </c>
      <c r="S40" s="56"/>
      <c r="T40" s="18"/>
    </row>
    <row r="41" spans="1:20" ht="15.75" thickBot="1" x14ac:dyDescent="0.3"/>
    <row r="42" spans="1:20" x14ac:dyDescent="0.25">
      <c r="M42" s="88" t="s">
        <v>18</v>
      </c>
      <c r="N42" s="89"/>
    </row>
    <row r="43" spans="1:20" x14ac:dyDescent="0.25">
      <c r="M43" s="16" t="s">
        <v>16</v>
      </c>
      <c r="N43" s="19">
        <f>K38</f>
        <v>21558.25</v>
      </c>
    </row>
    <row r="44" spans="1:20" ht="15.75" thickBot="1" x14ac:dyDescent="0.3">
      <c r="M44" s="20" t="s">
        <v>17</v>
      </c>
      <c r="N44" s="21">
        <f>R40</f>
        <v>-1124704.8999999999</v>
      </c>
    </row>
  </sheetData>
  <mergeCells count="1">
    <mergeCell ref="M42:N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2025-05-29T11:14:49Z</dcterms:modified>
</cp:coreProperties>
</file>