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Swapnil\Excel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23" i="1" s="1"/>
  <c r="G21" i="1"/>
  <c r="L21" i="1" s="1"/>
  <c r="Q20" i="1"/>
  <c r="T16" i="1"/>
  <c r="U16" i="1" s="1"/>
  <c r="G16" i="1"/>
  <c r="K16" i="1" s="1"/>
  <c r="Q15" i="1"/>
  <c r="Q7" i="1"/>
  <c r="G10" i="1"/>
  <c r="J10" i="1" s="1"/>
  <c r="M21" i="1" l="1"/>
  <c r="H23" i="1"/>
  <c r="N23" i="1" s="1"/>
  <c r="E24" i="1" s="1"/>
  <c r="P24" i="1" s="1"/>
  <c r="L23" i="1"/>
  <c r="I23" i="1"/>
  <c r="M23" i="1"/>
  <c r="J23" i="1"/>
  <c r="J21" i="1"/>
  <c r="K21" i="1"/>
  <c r="H21" i="1"/>
  <c r="N21" i="1" s="1"/>
  <c r="E22" i="1" s="1"/>
  <c r="P22" i="1" s="1"/>
  <c r="H16" i="1"/>
  <c r="N16" i="1" s="1"/>
  <c r="E17" i="1" s="1"/>
  <c r="P17" i="1" s="1"/>
  <c r="J16" i="1"/>
  <c r="M10" i="1"/>
  <c r="H10" i="1"/>
  <c r="N10" i="1" s="1"/>
  <c r="E11" i="1" s="1"/>
  <c r="P11" i="1" s="1"/>
  <c r="L10" i="1"/>
  <c r="K10" i="1"/>
  <c r="P23" i="1" l="1"/>
  <c r="I21" i="1"/>
  <c r="P21" i="1" s="1"/>
  <c r="I16" i="1"/>
  <c r="P16" i="1" s="1"/>
  <c r="I10" i="1"/>
  <c r="P10" i="1" s="1"/>
  <c r="M8" i="1" l="1"/>
  <c r="L8" i="1"/>
  <c r="H8" i="1"/>
  <c r="T8" i="1" l="1"/>
  <c r="U8" i="1" s="1"/>
  <c r="G8" i="1" l="1"/>
  <c r="K8" i="1" l="1"/>
  <c r="J8" i="1"/>
  <c r="N8" i="1" l="1"/>
  <c r="I8" i="1"/>
  <c r="P8" i="1" l="1"/>
  <c r="E9" i="1"/>
  <c r="P9" i="1" s="1"/>
</calcChain>
</file>

<file path=xl/sharedStrings.xml><?xml version="1.0" encoding="utf-8"?>
<sst xmlns="http://schemas.openxmlformats.org/spreadsheetml/2006/main" count="57" uniqueCount="51">
  <si>
    <t>Amount</t>
  </si>
  <si>
    <t>PAYMENT NOTE No.</t>
  </si>
  <si>
    <t>UTR</t>
  </si>
  <si>
    <t>28-08-2023 NEFT/AXISP00418849252/RIUP23/1749/BLUE STONE MANPOWE/CNRB0019448 99000.00</t>
  </si>
  <si>
    <t>23-10-2023 NEFT/AXISP004364494856/RIUP23/2505/BLUE SOTNE MAN 90,325.00</t>
  </si>
  <si>
    <t>01-11-2023 NEFT/AXISP00439457392/RIUP23/3027/BLUE STONE MANPOWE 68706.00</t>
  </si>
  <si>
    <t>10-11-2023 NEFT/AXISP00443237226/RIUP23/3225/BLUE STONE MANPOWE 198000.00</t>
  </si>
  <si>
    <t>23-01-2024 NEFT/AXISP00464221605/RIUP23/4293/BLUE STONE MANPOWE/CNRB0019448 64967.00</t>
  </si>
  <si>
    <t>04-01-2024 NEFT/AXISP00459090342/RIUP23/4100/BLUE STONE MANPOWE/CNRB0019448 99000.00</t>
  </si>
  <si>
    <t>RIUP23/4100</t>
  </si>
  <si>
    <t>RIUP23/1749</t>
  </si>
  <si>
    <t>22-02-2024 NEFT/AXISP00473332205/RIUP23/4764/BLUE STONE MANPOWE/CNRB0019448 23947.00</t>
  </si>
  <si>
    <t>01-06-2024 NEFT/AXISP00505106990/RIUP24/0513/BLUE STONE MANPOWE/CNRB0019448 57105.00</t>
  </si>
  <si>
    <t>21-03-2024 NEFT/AXISP00483037817/RIUP23/5231/BLUE STONE MANPOWE/CNRB0019448 99216.00</t>
  </si>
  <si>
    <t>14-03-2024 NEFT/AXISP00480996460/RIUP23/4966/BLUE STONE MANPOWE/CNRB0019448 100000.00</t>
  </si>
  <si>
    <t>21-06-2024 NEFT/AXISP00511014629/RIUP24/0512/BLUE STONE MANPOWE/CNRB0019448 64094.00</t>
  </si>
  <si>
    <t>01-06-2024 NEFT/AXISP00505106989/RIUP24/0511/BLUE STONE MANPOWE/CNRB0019448 43960.00</t>
  </si>
  <si>
    <t>06-04-2024 NEFT/AXISP00489186680/RIUP23/5290/BLUE STONE MANPOWE/CNRB0019448 180727.00</t>
  </si>
  <si>
    <t>29-08-2024 NEFT/AXISP00533190143/RIUP24/1385/BLUE STONE MANPOWE/CNRB0019448 200000.00</t>
  </si>
  <si>
    <t>30-10-2024 NEFT/AXISP00561390200/RIUP24/2340/BLUE STONE MANPOWE/CNRB0019448 95715.00</t>
  </si>
  <si>
    <t>24-03-2025 NEFT/AXISP00637858123/RIUP24/3450/BLUE STONE MANPOWE/CNRB0019448 71931.00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</si>
  <si>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</si>
  <si>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</si>
  <si>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</si>
  <si>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</si>
  <si>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</si>
  <si>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</si>
  <si>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</si>
  <si>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</si>
  <si>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</si>
  <si>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</si>
  <si>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</si>
  <si>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</si>
  <si>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</si>
  <si>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</si>
  <si>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GST_SD_Amount</t>
  </si>
  <si>
    <t>Hold Amount For Material</t>
  </si>
  <si>
    <t>Final_Amount</t>
  </si>
  <si>
    <t>Payment_Amount</t>
  </si>
  <si>
    <t>TDS_Payment_Amount</t>
  </si>
  <si>
    <t>Total_Amount</t>
  </si>
  <si>
    <t>Blue Stone ManpowerCompany Village pipe laying Work</t>
  </si>
  <si>
    <t>GST Release Note</t>
  </si>
  <si>
    <t>NAGLI MAHASINGH Village CONSTRUCTION OF PUMP HOUSE  Work</t>
  </si>
  <si>
    <t xml:space="preserve"> NAGLI MAHASINGH Village LAYING WORK OF PIPELINE Work </t>
  </si>
  <si>
    <t>TDS_Amount</t>
  </si>
  <si>
    <t>SD_Amount</t>
  </si>
  <si>
    <t>On_Commission</t>
  </si>
  <si>
    <t>Hydro_Testing</t>
  </si>
  <si>
    <t>Blue Stone Manpower Company Village pipe laying Work</t>
  </si>
  <si>
    <t>Blue Stone Manpower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</si>
</sst>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9"/>
      <color rgb="FFFF0000"/>
      <name val="Comic Sans MS"/>
      <family val="4"/>
    </font>
    <font>
      <sz val="11"/>
      <color rgb="FFFF0000"/>
      <name val="Calibri"/>
      <family val="2"/>
      <scheme val="minor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15" fontId="3" fillId="2" borderId="5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3" xfId="1" applyNumberFormat="1" applyFont="1" applyFill="1" applyBorder="1" applyAlignment="1">
      <alignment vertical="center"/>
    </xf>
    <xf numFmtId="43" fontId="5" fillId="2" borderId="2" xfId="1" applyNumberFormat="1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9" fontId="3" fillId="2" borderId="5" xfId="1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9" fontId="3" fillId="3" borderId="5" xfId="1" applyNumberFormat="1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quotePrefix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3" fillId="2" borderId="5" xfId="1" applyNumberFormat="1" applyFont="1" applyFill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43" fontId="3" fillId="2" borderId="6" xfId="1" applyNumberFormat="1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 wrapText="1"/>
    </xf>
    <xf numFmtId="43" fontId="3" fillId="2" borderId="8" xfId="1" applyNumberFormat="1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0" fontId="9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6" fillId="2" borderId="7" xfId="0" applyFont="1" applyFill="1" applyBorder="1" applyAlignment="1">
      <alignment vertical="center"/>
    </xf>
    <xf numFmtId="14" fontId="6" fillId="2" borderId="7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10" fillId="2" borderId="7" xfId="1" applyFont="1" applyFill="1" applyBorder="1" applyAlignment="1">
      <alignment horizontal="center" vertical="center"/>
    </xf>
    <xf numFmtId="164" fontId="6" fillId="2" borderId="7" xfId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zoomScaleNormal="100" workbookViewId="0">
      <selection activeCell="C4" sqref="C4"/>
    </sheetView>
  </sheetViews>
  <sheetFormatPr defaultColWidth="9" defaultRowHeight="24.95" customHeight="1" x14ac:dyDescent="0.25"/>
  <cols>
    <col min="1" max="1" width="9" style="3"/>
    <col min="2" max="2" width="30" style="3" customWidth="1"/>
    <col min="3" max="3" width="13.42578125" style="3" bestFit="1" customWidth="1"/>
    <col min="4" max="4" width="16.7109375" style="3" customWidth="1"/>
    <col min="5" max="5" width="13.28515625" style="3" bestFit="1" customWidth="1"/>
    <col min="6" max="7" width="13.28515625" style="3" customWidth="1"/>
    <col min="8" max="8" width="14.7109375" style="17" customWidth="1"/>
    <col min="9" max="9" width="12.85546875" style="17" bestFit="1" customWidth="1"/>
    <col min="10" max="10" width="10.7109375" style="3" bestFit="1" customWidth="1"/>
    <col min="11" max="12" width="14.140625" style="3" customWidth="1"/>
    <col min="13" max="13" width="16.7109375" style="3" customWidth="1"/>
    <col min="14" max="16" width="14.85546875" style="3" customWidth="1"/>
    <col min="17" max="17" width="7.28515625" style="3" customWidth="1"/>
    <col min="18" max="18" width="21.7109375" style="3" bestFit="1" customWidth="1"/>
    <col min="19" max="19" width="12.7109375" style="3" bestFit="1" customWidth="1"/>
    <col min="20" max="20" width="14.5703125" style="3" bestFit="1" customWidth="1"/>
    <col min="21" max="21" width="16.85546875" style="3" customWidth="1"/>
    <col min="22" max="22" width="93.5703125" style="3" customWidth="1"/>
    <col min="23" max="16384" width="9" style="3"/>
  </cols>
  <sheetData>
    <row r="1" spans="1:22" ht="24.95" customHeight="1" x14ac:dyDescent="0.25">
      <c r="A1" s="41" t="s">
        <v>21</v>
      </c>
      <c r="B1" s="42" t="s">
        <v>50</v>
      </c>
      <c r="E1" s="4"/>
      <c r="F1" s="4"/>
      <c r="G1" s="4"/>
      <c r="H1" s="5"/>
      <c r="I1" s="5"/>
    </row>
    <row r="2" spans="1:22" ht="24.95" customHeight="1" x14ac:dyDescent="0.25">
      <c r="A2" s="41" t="s">
        <v>22</v>
      </c>
      <c r="B2" t="s">
        <v>23</v>
      </c>
      <c r="C2" s="6"/>
      <c r="D2" s="6"/>
      <c r="G2" s="7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2" ht="24.95" customHeight="1" thickBot="1" x14ac:dyDescent="0.3">
      <c r="A3" s="41" t="s">
        <v>24</v>
      </c>
      <c r="B3" t="s">
        <v>25</v>
      </c>
      <c r="C3" s="6"/>
      <c r="D3" s="6"/>
      <c r="G3" s="7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2" ht="24.95" customHeight="1" thickBot="1" x14ac:dyDescent="0.3">
      <c r="A4" s="41" t="s">
        <v>26</v>
      </c>
      <c r="B4" t="s">
        <v>25</v>
      </c>
      <c r="C4" s="9"/>
      <c r="D4" s="9"/>
      <c r="E4" s="9"/>
      <c r="F4" s="8"/>
      <c r="G4" s="8"/>
      <c r="H4" s="10"/>
      <c r="I4" s="10"/>
      <c r="J4" s="8"/>
      <c r="K4" s="8"/>
      <c r="L4" s="8"/>
      <c r="M4" s="8"/>
      <c r="R4" s="8"/>
      <c r="S4" s="11"/>
      <c r="T4" s="11"/>
      <c r="U4" s="11"/>
      <c r="V4" s="11"/>
    </row>
    <row r="5" spans="1:22" ht="24.95" customHeight="1" x14ac:dyDescent="0.25">
      <c r="A5" s="43" t="s">
        <v>27</v>
      </c>
      <c r="B5" s="39" t="s">
        <v>28</v>
      </c>
      <c r="C5" s="44" t="s">
        <v>29</v>
      </c>
      <c r="D5" s="45" t="s">
        <v>30</v>
      </c>
      <c r="E5" s="39" t="s">
        <v>31</v>
      </c>
      <c r="F5" s="39" t="s">
        <v>32</v>
      </c>
      <c r="G5" s="45" t="s">
        <v>33</v>
      </c>
      <c r="H5" s="46" t="s">
        <v>34</v>
      </c>
      <c r="I5" s="47" t="s">
        <v>0</v>
      </c>
      <c r="J5" s="39" t="s">
        <v>45</v>
      </c>
      <c r="K5" s="39" t="s">
        <v>46</v>
      </c>
      <c r="L5" s="39" t="s">
        <v>47</v>
      </c>
      <c r="M5" s="39" t="s">
        <v>48</v>
      </c>
      <c r="N5" s="39" t="s">
        <v>35</v>
      </c>
      <c r="O5" s="48" t="s">
        <v>36</v>
      </c>
      <c r="P5" s="39" t="s">
        <v>37</v>
      </c>
      <c r="Q5" s="23"/>
      <c r="R5" s="23" t="s">
        <v>1</v>
      </c>
      <c r="S5" s="39" t="s">
        <v>38</v>
      </c>
      <c r="T5" s="39" t="s">
        <v>39</v>
      </c>
      <c r="U5" s="39" t="s">
        <v>40</v>
      </c>
      <c r="V5" s="39" t="s">
        <v>2</v>
      </c>
    </row>
    <row r="6" spans="1:22" ht="24.95" customHeight="1" x14ac:dyDescent="0.25">
      <c r="B6" s="12"/>
      <c r="C6" s="12"/>
      <c r="D6" s="12"/>
      <c r="E6" s="12"/>
      <c r="F6" s="12"/>
      <c r="G6" s="12"/>
      <c r="H6" s="24">
        <v>0.18</v>
      </c>
      <c r="I6" s="12"/>
      <c r="J6" s="24">
        <v>0.01</v>
      </c>
      <c r="K6" s="24">
        <v>0.05</v>
      </c>
      <c r="L6" s="24"/>
      <c r="M6" s="24"/>
      <c r="N6" s="24">
        <v>0.18</v>
      </c>
      <c r="O6" s="24"/>
      <c r="P6" s="12"/>
      <c r="Q6" s="25"/>
      <c r="R6" s="12"/>
      <c r="S6" s="12"/>
      <c r="T6" s="24">
        <v>0.01</v>
      </c>
      <c r="U6" s="12"/>
      <c r="V6" s="12"/>
    </row>
    <row r="7" spans="1:22" ht="24.95" customHeight="1" x14ac:dyDescent="0.25">
      <c r="B7" s="21"/>
      <c r="C7" s="21"/>
      <c r="D7" s="21"/>
      <c r="E7" s="21"/>
      <c r="F7" s="21"/>
      <c r="G7" s="21"/>
      <c r="H7" s="26"/>
      <c r="I7" s="21"/>
      <c r="J7" s="26"/>
      <c r="K7" s="26"/>
      <c r="L7" s="26"/>
      <c r="M7" s="26"/>
      <c r="N7" s="26"/>
      <c r="O7" s="26"/>
      <c r="P7" s="21"/>
      <c r="Q7" s="27">
        <f>A8</f>
        <v>59023</v>
      </c>
      <c r="R7" s="21"/>
      <c r="S7" s="21"/>
      <c r="T7" s="26"/>
      <c r="U7" s="21"/>
      <c r="V7" s="21"/>
    </row>
    <row r="8" spans="1:22" ht="24.95" customHeight="1" x14ac:dyDescent="0.25">
      <c r="A8" s="20">
        <v>59023</v>
      </c>
      <c r="B8" s="28" t="s">
        <v>49</v>
      </c>
      <c r="C8" s="1">
        <v>45178</v>
      </c>
      <c r="D8" s="29">
        <v>1</v>
      </c>
      <c r="E8" s="12">
        <v>360925</v>
      </c>
      <c r="F8" s="12"/>
      <c r="G8" s="12">
        <f>ROUND(E8-F8,0)</f>
        <v>360925</v>
      </c>
      <c r="H8" s="12">
        <f>E8*18%</f>
        <v>64966.5</v>
      </c>
      <c r="I8" s="12">
        <f>G8+H8</f>
        <v>425891.5</v>
      </c>
      <c r="J8" s="12">
        <f>G8*$J$6</f>
        <v>3609.25</v>
      </c>
      <c r="K8" s="12">
        <f>G8*$K$6</f>
        <v>18046.25</v>
      </c>
      <c r="L8" s="12">
        <f>E8*10%</f>
        <v>36092.5</v>
      </c>
      <c r="M8" s="12">
        <f>E8*10%</f>
        <v>36092.5</v>
      </c>
      <c r="N8" s="12">
        <f>H8</f>
        <v>64966.5</v>
      </c>
      <c r="O8" s="12">
        <v>9053</v>
      </c>
      <c r="P8" s="12">
        <f>ROUND(I8-SUM(J8:O8),0)</f>
        <v>258032</v>
      </c>
      <c r="Q8" s="30"/>
      <c r="R8" s="12" t="s">
        <v>10</v>
      </c>
      <c r="S8" s="12">
        <v>100000</v>
      </c>
      <c r="T8" s="31">
        <f>S8*1%</f>
        <v>1000</v>
      </c>
      <c r="U8" s="12">
        <f>S8-T8</f>
        <v>99000</v>
      </c>
      <c r="V8" s="32" t="s">
        <v>3</v>
      </c>
    </row>
    <row r="9" spans="1:22" ht="24.95" customHeight="1" x14ac:dyDescent="0.25">
      <c r="A9" s="20">
        <v>59023</v>
      </c>
      <c r="B9" s="28" t="s">
        <v>42</v>
      </c>
      <c r="C9" s="1"/>
      <c r="D9" s="29">
        <v>1</v>
      </c>
      <c r="E9" s="12">
        <f>N8</f>
        <v>64966.5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>
        <f>E9</f>
        <v>64966.5</v>
      </c>
      <c r="Q9" s="25"/>
      <c r="R9" s="12"/>
      <c r="S9" s="12"/>
      <c r="T9" s="12"/>
      <c r="U9" s="12">
        <v>90325</v>
      </c>
      <c r="V9" s="33" t="s">
        <v>4</v>
      </c>
    </row>
    <row r="10" spans="1:22" ht="24.95" customHeight="1" x14ac:dyDescent="0.25">
      <c r="A10" s="20">
        <v>59023</v>
      </c>
      <c r="B10" s="28" t="s">
        <v>41</v>
      </c>
      <c r="C10" s="1">
        <v>45324</v>
      </c>
      <c r="D10" s="29">
        <v>2</v>
      </c>
      <c r="E10" s="12">
        <v>500432</v>
      </c>
      <c r="F10" s="12">
        <v>144353</v>
      </c>
      <c r="G10" s="12">
        <f>ROUND(E10-F10,0)</f>
        <v>356079</v>
      </c>
      <c r="H10" s="12">
        <f>G10*18%</f>
        <v>64094.22</v>
      </c>
      <c r="I10" s="12">
        <f>G10+H10</f>
        <v>420173.22</v>
      </c>
      <c r="J10" s="12">
        <f>G10*$J$6</f>
        <v>3560.79</v>
      </c>
      <c r="K10" s="12">
        <f>G10*$K$6</f>
        <v>17803.95</v>
      </c>
      <c r="L10" s="12">
        <f>G10*10%</f>
        <v>35607.9</v>
      </c>
      <c r="M10" s="12">
        <f>G10*10%</f>
        <v>35607.9</v>
      </c>
      <c r="N10" s="12">
        <f>H10</f>
        <v>64094.22</v>
      </c>
      <c r="O10" s="12">
        <v>41551</v>
      </c>
      <c r="P10" s="12">
        <f>ROUND(I10-SUM(J10:O10),0)</f>
        <v>221947</v>
      </c>
      <c r="Q10" s="25"/>
      <c r="R10" s="12"/>
      <c r="S10" s="12"/>
      <c r="T10" s="12"/>
      <c r="U10" s="12">
        <v>68706</v>
      </c>
      <c r="V10" s="33" t="s">
        <v>5</v>
      </c>
    </row>
    <row r="11" spans="1:22" ht="24.95" customHeight="1" x14ac:dyDescent="0.25">
      <c r="A11" s="20">
        <v>59023</v>
      </c>
      <c r="B11" s="28" t="s">
        <v>42</v>
      </c>
      <c r="C11" s="1"/>
      <c r="D11" s="29">
        <v>2</v>
      </c>
      <c r="E11" s="12">
        <f>N10</f>
        <v>64094.22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>
        <f>E11</f>
        <v>64094.22</v>
      </c>
      <c r="Q11" s="25"/>
      <c r="R11" s="12"/>
      <c r="S11" s="12"/>
      <c r="T11" s="12"/>
      <c r="U11" s="12">
        <v>198000</v>
      </c>
      <c r="V11" s="33" t="s">
        <v>6</v>
      </c>
    </row>
    <row r="12" spans="1:22" ht="24.95" customHeight="1" x14ac:dyDescent="0.25">
      <c r="A12" s="20">
        <v>59023</v>
      </c>
      <c r="B12" s="28"/>
      <c r="C12" s="1"/>
      <c r="D12" s="34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5"/>
      <c r="R12" s="12"/>
      <c r="S12" s="12"/>
      <c r="T12" s="12"/>
      <c r="U12" s="12">
        <v>64967</v>
      </c>
      <c r="V12" s="33" t="s">
        <v>7</v>
      </c>
    </row>
    <row r="13" spans="1:22" ht="24.95" customHeight="1" x14ac:dyDescent="0.25">
      <c r="A13" s="20">
        <v>59023</v>
      </c>
      <c r="B13" s="28"/>
      <c r="C13" s="1"/>
      <c r="D13" s="34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25"/>
      <c r="R13" s="12"/>
      <c r="S13" s="12"/>
      <c r="T13" s="12"/>
      <c r="U13" s="12">
        <v>23947</v>
      </c>
      <c r="V13" s="33" t="s">
        <v>11</v>
      </c>
    </row>
    <row r="14" spans="1:22" ht="24.95" customHeight="1" x14ac:dyDescent="0.25">
      <c r="A14" s="20">
        <v>59023</v>
      </c>
      <c r="B14" s="28"/>
      <c r="C14" s="1"/>
      <c r="D14" s="34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5"/>
      <c r="R14" s="12"/>
      <c r="S14" s="12"/>
      <c r="T14" s="12"/>
      <c r="U14" s="37">
        <v>64094</v>
      </c>
      <c r="V14" s="38" t="s">
        <v>15</v>
      </c>
    </row>
    <row r="15" spans="1:22" ht="24.95" customHeight="1" x14ac:dyDescent="0.25">
      <c r="B15" s="21"/>
      <c r="C15" s="21"/>
      <c r="D15" s="21"/>
      <c r="E15" s="21"/>
      <c r="F15" s="21"/>
      <c r="G15" s="21"/>
      <c r="H15" s="26"/>
      <c r="I15" s="21"/>
      <c r="J15" s="26"/>
      <c r="K15" s="26"/>
      <c r="L15" s="26"/>
      <c r="M15" s="26"/>
      <c r="N15" s="26"/>
      <c r="O15" s="26"/>
      <c r="P15" s="21"/>
      <c r="Q15" s="27">
        <f>A16</f>
        <v>61572</v>
      </c>
      <c r="R15" s="21"/>
      <c r="S15" s="21"/>
      <c r="T15" s="26"/>
      <c r="U15" s="21"/>
      <c r="V15" s="21"/>
    </row>
    <row r="16" spans="1:22" ht="24.95" customHeight="1" x14ac:dyDescent="0.25">
      <c r="A16" s="20">
        <v>61572</v>
      </c>
      <c r="B16" s="28" t="s">
        <v>43</v>
      </c>
      <c r="C16" s="1">
        <v>45347</v>
      </c>
      <c r="D16" s="29">
        <v>3</v>
      </c>
      <c r="E16" s="12">
        <v>326000</v>
      </c>
      <c r="F16" s="12">
        <v>8750</v>
      </c>
      <c r="G16" s="12">
        <f>ROUND(E16-F16,0)</f>
        <v>317250</v>
      </c>
      <c r="H16" s="12">
        <f>G16*18%</f>
        <v>57105</v>
      </c>
      <c r="I16" s="12">
        <f>G16+H16</f>
        <v>374355</v>
      </c>
      <c r="J16" s="12">
        <f>G16*$J$6</f>
        <v>3172.5</v>
      </c>
      <c r="K16" s="12">
        <f>G16*$K$6</f>
        <v>15862.5</v>
      </c>
      <c r="L16" s="12">
        <v>0</v>
      </c>
      <c r="M16" s="12">
        <v>0</v>
      </c>
      <c r="N16" s="12">
        <f>H16</f>
        <v>57105</v>
      </c>
      <c r="O16" s="12">
        <v>0</v>
      </c>
      <c r="P16" s="12">
        <f>ROUND(I16-SUM(J16:O16),0)</f>
        <v>298215</v>
      </c>
      <c r="Q16" s="30"/>
      <c r="R16" s="12" t="s">
        <v>9</v>
      </c>
      <c r="S16" s="12">
        <v>100000</v>
      </c>
      <c r="T16" s="31">
        <f>S16*1%</f>
        <v>1000</v>
      </c>
      <c r="U16" s="12">
        <f>S16-T16</f>
        <v>99000</v>
      </c>
      <c r="V16" s="32" t="s">
        <v>8</v>
      </c>
    </row>
    <row r="17" spans="1:22" ht="24.95" customHeight="1" x14ac:dyDescent="0.25">
      <c r="A17" s="20">
        <v>61572</v>
      </c>
      <c r="B17" s="28" t="s">
        <v>42</v>
      </c>
      <c r="C17" s="1"/>
      <c r="D17" s="29">
        <v>3</v>
      </c>
      <c r="E17" s="12">
        <f>N16</f>
        <v>57105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>
        <f>E17</f>
        <v>57105</v>
      </c>
      <c r="Q17" s="25"/>
      <c r="R17" s="12"/>
      <c r="S17" s="12"/>
      <c r="T17" s="12"/>
      <c r="U17" s="3">
        <v>99216</v>
      </c>
      <c r="V17" s="32" t="s">
        <v>13</v>
      </c>
    </row>
    <row r="18" spans="1:22" ht="24.95" customHeight="1" x14ac:dyDescent="0.25">
      <c r="A18" s="20">
        <v>61572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5"/>
      <c r="R18" s="12"/>
      <c r="S18" s="12"/>
      <c r="T18" s="12"/>
      <c r="U18" s="12">
        <v>100000</v>
      </c>
      <c r="V18" s="33" t="s">
        <v>14</v>
      </c>
    </row>
    <row r="19" spans="1:22" ht="24.95" customHeight="1" x14ac:dyDescent="0.25">
      <c r="A19" s="20">
        <v>61572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25"/>
      <c r="R19" s="12"/>
      <c r="S19" s="12"/>
      <c r="T19" s="12"/>
      <c r="U19" s="12">
        <v>57105</v>
      </c>
      <c r="V19" s="33" t="s">
        <v>12</v>
      </c>
    </row>
    <row r="20" spans="1:22" ht="24.95" customHeight="1" x14ac:dyDescent="0.25">
      <c r="B20" s="21"/>
      <c r="C20" s="21"/>
      <c r="D20" s="21"/>
      <c r="E20" s="21"/>
      <c r="F20" s="21"/>
      <c r="G20" s="21"/>
      <c r="H20" s="26"/>
      <c r="I20" s="21"/>
      <c r="J20" s="26"/>
      <c r="K20" s="26"/>
      <c r="L20" s="26"/>
      <c r="M20" s="26"/>
      <c r="N20" s="26"/>
      <c r="O20" s="26"/>
      <c r="P20" s="21"/>
      <c r="Q20" s="27">
        <f>A21</f>
        <v>62571</v>
      </c>
      <c r="R20" s="21"/>
      <c r="S20" s="21"/>
      <c r="T20" s="26"/>
      <c r="U20" s="21"/>
      <c r="V20" s="21"/>
    </row>
    <row r="21" spans="1:22" ht="24.95" customHeight="1" x14ac:dyDescent="0.25">
      <c r="A21" s="20">
        <v>62571</v>
      </c>
      <c r="B21" s="28" t="s">
        <v>44</v>
      </c>
      <c r="C21" s="1">
        <v>45347</v>
      </c>
      <c r="D21" s="29">
        <v>4</v>
      </c>
      <c r="E21" s="12">
        <v>244223</v>
      </c>
      <c r="F21" s="12">
        <v>0</v>
      </c>
      <c r="G21" s="12">
        <f>ROUND(E21-F21,0)</f>
        <v>244223</v>
      </c>
      <c r="H21" s="12">
        <f>G21*18%</f>
        <v>43960.14</v>
      </c>
      <c r="I21" s="12">
        <f>G21+H21</f>
        <v>288183.14</v>
      </c>
      <c r="J21" s="12">
        <f>G21*$J$6</f>
        <v>2442.23</v>
      </c>
      <c r="K21" s="12">
        <f>G21*$K$6</f>
        <v>12211.150000000001</v>
      </c>
      <c r="L21" s="12">
        <f>G21*10%</f>
        <v>24422.300000000003</v>
      </c>
      <c r="M21" s="12">
        <f>G21*10%</f>
        <v>24422.300000000003</v>
      </c>
      <c r="N21" s="12">
        <f>H21</f>
        <v>43960.14</v>
      </c>
      <c r="O21" s="12">
        <v>0</v>
      </c>
      <c r="P21" s="12">
        <f>ROUND(I21-SUM(J21:O21),0)</f>
        <v>180725</v>
      </c>
      <c r="Q21" s="30"/>
      <c r="R21" s="12"/>
      <c r="S21" s="12"/>
      <c r="T21" s="31"/>
      <c r="U21" s="12">
        <v>180727</v>
      </c>
      <c r="V21" s="33" t="s">
        <v>17</v>
      </c>
    </row>
    <row r="22" spans="1:22" ht="24.95" customHeight="1" x14ac:dyDescent="0.25">
      <c r="A22" s="20">
        <v>62571</v>
      </c>
      <c r="B22" s="28" t="s">
        <v>42</v>
      </c>
      <c r="C22" s="1"/>
      <c r="D22" s="29">
        <v>3</v>
      </c>
      <c r="E22" s="12">
        <f>N21</f>
        <v>43960.14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>
        <f>E22</f>
        <v>43960.14</v>
      </c>
      <c r="Q22" s="25"/>
      <c r="R22" s="12"/>
      <c r="S22" s="12"/>
      <c r="T22" s="12"/>
      <c r="U22" s="12">
        <v>43960</v>
      </c>
      <c r="V22" s="33" t="s">
        <v>16</v>
      </c>
    </row>
    <row r="23" spans="1:22" ht="24.95" customHeight="1" x14ac:dyDescent="0.25">
      <c r="A23" s="20">
        <v>62571</v>
      </c>
      <c r="B23" s="28" t="s">
        <v>44</v>
      </c>
      <c r="C23" s="1">
        <v>45347</v>
      </c>
      <c r="D23" s="29">
        <v>5</v>
      </c>
      <c r="E23" s="12">
        <v>399616</v>
      </c>
      <c r="F23" s="12">
        <v>0</v>
      </c>
      <c r="G23" s="12">
        <f>ROUND(E23-F23,0)</f>
        <v>399616</v>
      </c>
      <c r="H23" s="12">
        <f>G23*18%</f>
        <v>71930.87999999999</v>
      </c>
      <c r="I23" s="12">
        <f>G23+H23</f>
        <v>471546.88</v>
      </c>
      <c r="J23" s="12">
        <f>G23*$J$6</f>
        <v>3996.1600000000003</v>
      </c>
      <c r="K23" s="12">
        <f>G23*$K$6</f>
        <v>19980.800000000003</v>
      </c>
      <c r="L23" s="12">
        <f>G23*10%</f>
        <v>39961.600000000006</v>
      </c>
      <c r="M23" s="12">
        <f>G23*10%</f>
        <v>39961.600000000006</v>
      </c>
      <c r="N23" s="12">
        <f>H23</f>
        <v>71930.87999999999</v>
      </c>
      <c r="O23" s="12">
        <v>0</v>
      </c>
      <c r="P23" s="12">
        <f>ROUND(I23-SUM(J23:O23),0)</f>
        <v>295716</v>
      </c>
      <c r="Q23" s="25"/>
      <c r="R23" s="12"/>
      <c r="S23" s="12"/>
      <c r="T23" s="12"/>
      <c r="U23" s="12">
        <v>200000</v>
      </c>
      <c r="V23" s="33" t="s">
        <v>18</v>
      </c>
    </row>
    <row r="24" spans="1:22" ht="24.95" customHeight="1" x14ac:dyDescent="0.25">
      <c r="A24" s="20">
        <v>62571</v>
      </c>
      <c r="B24" s="28" t="s">
        <v>42</v>
      </c>
      <c r="C24" s="1"/>
      <c r="D24" s="29">
        <v>5</v>
      </c>
      <c r="E24" s="12">
        <f>N23</f>
        <v>71930.87999999999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>
        <f>E24</f>
        <v>71930.87999999999</v>
      </c>
      <c r="Q24" s="25"/>
      <c r="R24" s="12"/>
      <c r="S24" s="12"/>
      <c r="T24" s="12"/>
      <c r="U24" s="12">
        <v>95715</v>
      </c>
      <c r="V24" s="33" t="s">
        <v>19</v>
      </c>
    </row>
    <row r="25" spans="1:22" ht="24.95" customHeight="1" x14ac:dyDescent="0.15">
      <c r="A25" s="20">
        <v>62571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25"/>
      <c r="R25" s="12"/>
      <c r="S25" s="12"/>
      <c r="T25" s="12"/>
      <c r="U25" s="12">
        <v>71931</v>
      </c>
      <c r="V25" s="40" t="s">
        <v>20</v>
      </c>
    </row>
    <row r="26" spans="1:22" ht="24.95" customHeight="1" thickBot="1" x14ac:dyDescent="0.3">
      <c r="B26" s="2"/>
      <c r="C26" s="2"/>
      <c r="D26" s="2"/>
      <c r="E26" s="35"/>
      <c r="F26" s="35"/>
      <c r="G26" s="35"/>
      <c r="H26" s="16"/>
      <c r="I26" s="16"/>
      <c r="J26" s="16"/>
      <c r="K26" s="16"/>
      <c r="L26" s="16"/>
      <c r="M26" s="16"/>
      <c r="N26" s="16"/>
      <c r="O26" s="16"/>
      <c r="P26" s="16"/>
      <c r="Q26" s="36"/>
      <c r="R26" s="16"/>
      <c r="S26" s="16"/>
      <c r="T26" s="16"/>
      <c r="U26" s="16"/>
      <c r="V26" s="16"/>
    </row>
    <row r="27" spans="1:22" ht="24.9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4"/>
      <c r="V27" s="14"/>
    </row>
    <row r="28" spans="1:22" ht="24.9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9"/>
      <c r="P28" s="13"/>
      <c r="Q28" s="13"/>
      <c r="R28" s="13"/>
      <c r="S28" s="13"/>
      <c r="T28" s="13"/>
      <c r="U28" s="14"/>
      <c r="V28" s="15"/>
    </row>
    <row r="29" spans="1:22" ht="24.9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5"/>
    </row>
    <row r="30" spans="1:22" ht="24.9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4"/>
      <c r="V30" s="15"/>
    </row>
    <row r="31" spans="1:22" ht="24.9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9"/>
      <c r="S31" s="13"/>
      <c r="T31" s="13"/>
      <c r="U31" s="18"/>
      <c r="V31" s="22"/>
    </row>
    <row r="32" spans="1:22" ht="24.9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4"/>
      <c r="V32" s="15"/>
    </row>
  </sheetData>
  <pageMargins left="0.7" right="0.7" top="0.75" bottom="0.75" header="0.3" footer="0.3"/>
  <pageSetup orientation="portrait" r:id="rId1"/>
  <ignoredErrors>
    <ignoredError sqref="P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2025-05-31T07:41:21Z</dcterms:modified>
</cp:coreProperties>
</file>