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nish (1)\Anish\New folder\SANGATPURA TUBEWELL COMPANY\"/>
    </mc:Choice>
  </mc:AlternateContent>
  <xr:revisionPtr revIDLastSave="0" documentId="8_{7385799B-B8DA-4919-BBC5-FE842A710C2D}" xr6:coauthVersionLast="47" xr6:coauthVersionMax="47" xr10:uidLastSave="{00000000-0000-0000-0000-000000000000}"/>
  <bookViews>
    <workbookView xWindow="0" yWindow="1704" windowWidth="23040" windowHeight="11256" xr2:uid="{2C4F31E3-2024-475C-BD55-5F640CB91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N50" i="1" s="1"/>
  <c r="E51" i="1" s="1"/>
  <c r="P51" i="1" s="1"/>
  <c r="G50" i="1"/>
  <c r="K50" i="1" s="1"/>
  <c r="J46" i="1"/>
  <c r="I46" i="1"/>
  <c r="P46" i="1" s="1"/>
  <c r="H46" i="1"/>
  <c r="N46" i="1" s="1"/>
  <c r="E47" i="1" s="1"/>
  <c r="P47" i="1" s="1"/>
  <c r="G46" i="1"/>
  <c r="K46" i="1" s="1"/>
  <c r="J43" i="1"/>
  <c r="G43" i="1"/>
  <c r="J37" i="1"/>
  <c r="I37" i="1"/>
  <c r="H37" i="1"/>
  <c r="N37" i="1" s="1"/>
  <c r="G37" i="1"/>
  <c r="K37" i="1" s="1"/>
  <c r="J35" i="1"/>
  <c r="G35" i="1"/>
  <c r="G32" i="1"/>
  <c r="J32" i="1" s="1"/>
  <c r="H29" i="1"/>
  <c r="I29" i="1" s="1"/>
  <c r="G29" i="1"/>
  <c r="K29" i="1" s="1"/>
  <c r="J27" i="1"/>
  <c r="I27" i="1"/>
  <c r="H27" i="1"/>
  <c r="N27" i="1" s="1"/>
  <c r="E28" i="1" s="1"/>
  <c r="P28" i="1" s="1"/>
  <c r="G27" i="1"/>
  <c r="K27" i="1" s="1"/>
  <c r="J23" i="1"/>
  <c r="G23" i="1"/>
  <c r="G19" i="1"/>
  <c r="J19" i="1" s="1"/>
  <c r="J15" i="1"/>
  <c r="G15" i="1"/>
  <c r="J11" i="1"/>
  <c r="I11" i="1"/>
  <c r="P11" i="1" s="1"/>
  <c r="H11" i="1"/>
  <c r="N11" i="1" s="1"/>
  <c r="G11" i="1"/>
  <c r="K11" i="1" s="1"/>
  <c r="H8" i="1"/>
  <c r="I8" i="1" s="1"/>
  <c r="G8" i="1"/>
  <c r="K8" i="1" s="1"/>
  <c r="P7" i="1"/>
  <c r="P37" i="1" l="1"/>
  <c r="I43" i="1"/>
  <c r="P43" i="1" s="1"/>
  <c r="P27" i="1"/>
  <c r="I35" i="1"/>
  <c r="K19" i="1"/>
  <c r="N29" i="1"/>
  <c r="E30" i="1" s="1"/>
  <c r="P30" i="1" s="1"/>
  <c r="K32" i="1"/>
  <c r="K15" i="1"/>
  <c r="H32" i="1"/>
  <c r="N32" i="1" s="1"/>
  <c r="E33" i="1" s="1"/>
  <c r="P33" i="1" s="1"/>
  <c r="K43" i="1"/>
  <c r="I50" i="1"/>
  <c r="J8" i="1"/>
  <c r="P8" i="1" s="1"/>
  <c r="H15" i="1"/>
  <c r="N15" i="1" s="1"/>
  <c r="H23" i="1"/>
  <c r="N23" i="1" s="1"/>
  <c r="E24" i="1" s="1"/>
  <c r="P24" i="1" s="1"/>
  <c r="J29" i="1"/>
  <c r="P29" i="1" s="1"/>
  <c r="I32" i="1"/>
  <c r="P32" i="1" s="1"/>
  <c r="H35" i="1"/>
  <c r="N35" i="1" s="1"/>
  <c r="E36" i="1" s="1"/>
  <c r="P36" i="1" s="1"/>
  <c r="H43" i="1"/>
  <c r="N43" i="1" s="1"/>
  <c r="E44" i="1" s="1"/>
  <c r="P44" i="1" s="1"/>
  <c r="J50" i="1"/>
  <c r="N8" i="1"/>
  <c r="H19" i="1"/>
  <c r="N19" i="1" s="1"/>
  <c r="E20" i="1" s="1"/>
  <c r="P20" i="1" s="1"/>
  <c r="K23" i="1"/>
  <c r="K35" i="1"/>
  <c r="P35" i="1" l="1"/>
  <c r="P50" i="1"/>
  <c r="I15" i="1"/>
  <c r="P15" i="1" s="1"/>
  <c r="I19" i="1"/>
  <c r="P19" i="1" s="1"/>
  <c r="I23" i="1"/>
  <c r="P23" i="1" s="1"/>
</calcChain>
</file>

<file path=xl/sharedStrings.xml><?xml version="1.0" encoding="utf-8"?>
<sst xmlns="http://schemas.openxmlformats.org/spreadsheetml/2006/main" count="73" uniqueCount="60">
  <si>
    <t>Subcontractor:</t>
  </si>
  <si>
    <t>Sangatpura TubeWell Company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</si>
  <si>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</si>
  <si>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</si>
  <si>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</si>
  <si>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</si>
  <si>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</si>
  <si>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</si>
  <si>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</si>
  <si>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</si>
  <si>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</si>
  <si>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</si>
  <si>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</si>
  <si>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</si>
  <si>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</si>
  <si>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Amount</t>
  </si>
  <si>
    <t>TDS (1%)</t>
  </si>
  <si>
    <t>SD_Amount</t>
  </si>
  <si>
    <t>On_Commission</t>
  </si>
  <si>
    <t>Hydro_Testing</t>
  </si>
  <si>
    <t>GST_SD_Amount</t>
  </si>
  <si>
    <t>Hold Amount for excess Qty. against DPR</t>
  </si>
  <si>
    <t>Final_Amount</t>
  </si>
  <si>
    <t>Total_Amount</t>
  </si>
  <si>
    <t>UTR</t>
  </si>
  <si>
    <t>Wazidpur Khurd Village Tubewell development  work</t>
  </si>
  <si>
    <t>22-09-2023 NEFT/AXISP00426907989/RIUP23/2212/SANGATPURA TUBEWEL/PUNB0347500 99000.00</t>
  </si>
  <si>
    <t>GST Release Note</t>
  </si>
  <si>
    <t>01-11-2023 NEFT/AXISP00439227042/RIUP23/2660/SANGATPURA TUBEWEL/PUNB0347500 190767.00</t>
  </si>
  <si>
    <t>Anti Village Tubewell development  work</t>
  </si>
  <si>
    <t>01-11-2023 NEFT/AXISP00439227041/RIUP23/2661/SANGATPURA TUBEWEL/PUNB0347500 289754.00</t>
  </si>
  <si>
    <t>Fahimpur  Village Tubewell development  work</t>
  </si>
  <si>
    <t>30-11-2023 NEFT/AXISP00447586130/RIUP23/3473/SANGATPURA TUBEWEL/PUNB0347500 290599.00</t>
  </si>
  <si>
    <t>Suaheri Village - Tubewell Work</t>
  </si>
  <si>
    <t>03-08-2024 NEFT/AXISP00524511272/RIUP24/1152/SANGATPURA TUBEWEL/PUNB0347500 66158.00</t>
  </si>
  <si>
    <t>26-12-2024 Debit N/RIUP24/0488/SANGATPURA TUB/INDBN26123786910 345494.0</t>
  </si>
  <si>
    <t>Jevanpurio Village - Tubewqell Work</t>
  </si>
  <si>
    <t>17-05-2024 NEFT/AXISP00500883090/RIUP24/0538/SANGATPURA TUBEWEL/PUNB0347500 359977.00</t>
  </si>
  <si>
    <t>18-07-2024 NEFT/AXISP00519679547/RIUP24/1155/SANGATPURA TUBEWEL/PUNB0347500 68932.00</t>
  </si>
  <si>
    <t>Moghpur Village - Tubewell Work</t>
  </si>
  <si>
    <t>18-07-2024 NEFT/AXISP00519679548/RIUP24/1153/SANGATPURA TUBEWEL/PUNB0347500 60651.00</t>
  </si>
  <si>
    <t>13-09-2024 NEFT/AXISP00540477814/RIUP24/1408/SANGATPURA TUBEWEL/PUNB0347500 88618.00</t>
  </si>
  <si>
    <t>30-01-2025 NEFT/AXISP00605897139/RIUP24/2857/SANGATPURA TUBEWEL/PUNB0347500 16970.00</t>
  </si>
  <si>
    <t>13-03-2025 NEFT/AXISP00633037285/RIUP24/0487/SANGATPURA TUBEWEL/PUNB0347500 200000.00</t>
  </si>
  <si>
    <t>Sohjani Tagan  Village - Tubewell Work</t>
  </si>
  <si>
    <t>17-05-2024 NEFT/AXISP00500883091/RIUP24/0539/SANGATPURA TUBEWEL/PUNB0347500 298975.00</t>
  </si>
  <si>
    <t>03-08-2024 NEFT/AXISP00524511273/RIUP24/1154/SANGATPURA TUBEWEL/PUNB0347500 57251.00</t>
  </si>
  <si>
    <t>Nagla Rai Village - Tubewell Work</t>
  </si>
  <si>
    <t>13-09-2024 NEFT/AXISP00540477811/RIUP24/1405/SANGATPURA TUBEWEL/PUNB0347500 312549.00</t>
  </si>
  <si>
    <t>07-02-2025 NEFT/AXISP00612495138/RIUP24/3021/SANGATPURA TUBEWEL/PUNB0347500 88618.00</t>
  </si>
  <si>
    <t>06-03-2025 NEFT/AXISP00628995533/RIUP24/2856/SANGATPURA TUBEWEL/PUNB0347500 59850.00</t>
  </si>
  <si>
    <t>Behrassa Village - tubewell Work</t>
  </si>
  <si>
    <t>14-11-2024 NEFT/AXISP00569818230/RIUP24/1404/SANGATPURA TUBEWEL/PUNB0347500 405168.00</t>
  </si>
  <si>
    <t>30-01-2025 NEFT/AXISP00605897137/RIUP24/2854/SANGATPURA TUBEWEL/PUNB0347500 77585.00</t>
  </si>
  <si>
    <t>Chamrawala Village - Tubewell Work</t>
  </si>
  <si>
    <t>13-09-2024 NEFT/AXISP00540477813/RIUP24/1407/SANGATPURA TUBEWEL/PUNB0347500 333160.00</t>
  </si>
  <si>
    <t>30-01-2025 NEFT/AXISP00605897138/RIUP24/2855/SANGATPURA TUBEWEL/PUNB0347500 63796.00</t>
  </si>
  <si>
    <t>Lohadda Village - Tubewell Work</t>
  </si>
  <si>
    <t>13-09-2024 NEFT/AXISP00540477812/RIUP24/1406/SANGATPURA TUBEWEL/PUNB0347500 411692.00</t>
  </si>
  <si>
    <t>30-01-2025 NEFT/AXISP00605897140/RIUP24/2858/SANGATPURA TUBEWEL/PUNB0347500 78835.00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</si>
</sst>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omic Sans MS"/>
      <family val="4"/>
    </font>
    <font>
      <sz val="9"/>
      <color rgb="FFFF0000"/>
      <name val="Comic Sans MS"/>
      <family val="4"/>
    </font>
    <font>
      <sz val="9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2" borderId="0" xfId="0" applyFont="1" applyFill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64" fontId="4" fillId="2" borderId="2" xfId="1" applyNumberFormat="1" applyFont="1" applyFill="1" applyBorder="1" applyAlignment="1">
      <alignment vertical="center"/>
    </xf>
    <xf numFmtId="9" fontId="4" fillId="2" borderId="2" xfId="1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4" fillId="4" borderId="3" xfId="1" applyNumberFormat="1" applyFont="1" applyFill="1" applyBorder="1" applyAlignment="1">
      <alignment vertical="center"/>
    </xf>
    <xf numFmtId="9" fontId="4" fillId="4" borderId="3" xfId="1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1" applyNumberFormat="1" applyFont="1" applyFill="1" applyBorder="1" applyAlignment="1">
      <alignment vertical="center"/>
    </xf>
    <xf numFmtId="164" fontId="4" fillId="5" borderId="4" xfId="1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5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4" fillId="2" borderId="4" xfId="1" applyNumberFormat="1" applyFont="1" applyFill="1" applyBorder="1" applyAlignment="1">
      <alignment vertical="center"/>
    </xf>
    <xf numFmtId="164" fontId="9" fillId="2" borderId="4" xfId="1" applyNumberFormat="1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164" fontId="4" fillId="4" borderId="4" xfId="1" applyNumberFormat="1" applyFont="1" applyFill="1" applyBorder="1" applyAlignment="1">
      <alignment vertical="center"/>
    </xf>
    <xf numFmtId="9" fontId="4" fillId="4" borderId="4" xfId="1" applyNumberFormat="1" applyFont="1" applyFill="1" applyBorder="1" applyAlignment="1">
      <alignment vertical="center"/>
    </xf>
    <xf numFmtId="164" fontId="9" fillId="0" borderId="4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4" fillId="2" borderId="4" xfId="0" applyNumberFormat="1" applyFont="1" applyFill="1" applyBorder="1" applyAlignment="1">
      <alignment horizontal="center" vertical="center"/>
    </xf>
    <xf numFmtId="164" fontId="4" fillId="2" borderId="4" xfId="1" applyNumberFormat="1" applyFont="1" applyFill="1" applyBorder="1" applyAlignment="1">
      <alignment horizontal="right" vertical="center"/>
    </xf>
    <xf numFmtId="0" fontId="8" fillId="2" borderId="4" xfId="1" applyNumberFormat="1" applyFont="1" applyFill="1" applyBorder="1" applyAlignment="1">
      <alignment vertical="center"/>
    </xf>
    <xf numFmtId="14" fontId="4" fillId="2" borderId="4" xfId="1" applyNumberFormat="1" applyFont="1" applyFill="1" applyBorder="1" applyAlignment="1">
      <alignment vertical="center"/>
    </xf>
    <xf numFmtId="164" fontId="9" fillId="6" borderId="4" xfId="1" applyNumberFormat="1" applyFont="1" applyFill="1" applyBorder="1" applyAlignment="1">
      <alignment vertical="center"/>
    </xf>
    <xf numFmtId="164" fontId="10" fillId="2" borderId="4" xfId="1" applyNumberFormat="1" applyFont="1" applyFill="1" applyBorder="1" applyAlignment="1">
      <alignment vertical="center"/>
    </xf>
    <xf numFmtId="0" fontId="8" fillId="2" borderId="5" xfId="1" applyNumberFormat="1" applyFont="1" applyFill="1" applyBorder="1" applyAlignment="1">
      <alignment vertical="center"/>
    </xf>
    <xf numFmtId="164" fontId="4" fillId="2" borderId="5" xfId="1" applyNumberFormat="1" applyFont="1" applyFill="1" applyBorder="1" applyAlignment="1">
      <alignment vertical="center"/>
    </xf>
    <xf numFmtId="0" fontId="8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64" fontId="8" fillId="2" borderId="1" xfId="1" applyNumberFormat="1" applyFont="1" applyFill="1" applyBorder="1" applyAlignment="1">
      <alignment vertical="center"/>
    </xf>
    <xf numFmtId="164" fontId="8" fillId="2" borderId="4" xfId="1" applyNumberFormat="1" applyFont="1" applyFill="1" applyBorder="1" applyAlignment="1">
      <alignment vertical="center"/>
    </xf>
    <xf numFmtId="0" fontId="8" fillId="2" borderId="2" xfId="1" applyNumberFormat="1" applyFont="1" applyFill="1" applyBorder="1" applyAlignment="1">
      <alignment vertical="center"/>
    </xf>
    <xf numFmtId="164" fontId="8" fillId="2" borderId="2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3B50-AACD-4E8C-8FEB-D46BC67C3C9B}">
  <dimension ref="A1:CH56"/>
  <sheetViews>
    <sheetView tabSelected="1" workbookViewId="0">
      <selection activeCell="D3" sqref="D3"/>
    </sheetView>
  </sheetViews>
  <sheetFormatPr defaultRowHeight="14.4" x14ac:dyDescent="0.3"/>
  <sheetData>
    <row r="1" spans="1:86" s="5" customFormat="1" ht="16.2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3"/>
      <c r="K1" s="3"/>
      <c r="L1" s="3"/>
      <c r="M1" s="3"/>
      <c r="Q1" s="6"/>
      <c r="R1" s="6"/>
    </row>
    <row r="2" spans="1:86" s="5" customFormat="1" x14ac:dyDescent="0.3">
      <c r="A2" s="1" t="s">
        <v>2</v>
      </c>
      <c r="B2" s="7" t="s">
        <v>3</v>
      </c>
      <c r="C2" s="3"/>
      <c r="D2" s="3"/>
      <c r="E2" s="3"/>
      <c r="F2" s="3"/>
      <c r="G2" s="3"/>
      <c r="H2" s="4"/>
      <c r="I2" s="4"/>
      <c r="J2" s="3"/>
      <c r="K2" s="3"/>
      <c r="L2" s="3"/>
      <c r="M2" s="3"/>
      <c r="Q2" s="6"/>
      <c r="R2" s="6"/>
    </row>
    <row r="3" spans="1:86" s="5" customFormat="1" x14ac:dyDescent="0.3">
      <c r="A3" s="1" t="s">
        <v>4</v>
      </c>
      <c r="B3" s="7" t="s">
        <v>5</v>
      </c>
      <c r="C3" s="3"/>
      <c r="D3" s="3"/>
      <c r="E3" s="3"/>
      <c r="F3" s="3"/>
      <c r="G3" s="3"/>
      <c r="H3" s="4"/>
      <c r="I3" s="4"/>
      <c r="J3" s="3"/>
      <c r="K3" s="3"/>
      <c r="L3" s="3"/>
      <c r="M3" s="3"/>
      <c r="Q3" s="6"/>
      <c r="R3" s="6"/>
    </row>
    <row r="4" spans="1:86" s="5" customFormat="1" ht="15" thickBot="1" x14ac:dyDescent="0.35">
      <c r="A4" s="1" t="s">
        <v>6</v>
      </c>
      <c r="B4" s="7" t="s">
        <v>5</v>
      </c>
      <c r="C4" s="3"/>
      <c r="D4" s="3"/>
      <c r="E4" s="3"/>
      <c r="F4" s="3"/>
      <c r="G4" s="3"/>
      <c r="H4" s="4"/>
      <c r="I4" s="4"/>
      <c r="J4" s="3"/>
      <c r="K4" s="3"/>
      <c r="L4" s="3"/>
      <c r="M4" s="3"/>
      <c r="Q4" s="6"/>
      <c r="R4" s="6"/>
    </row>
    <row r="5" spans="1:86" s="5" customFormat="1" ht="100.8" x14ac:dyDescent="0.3">
      <c r="A5" s="8" t="s">
        <v>7</v>
      </c>
      <c r="B5" s="9" t="s">
        <v>8</v>
      </c>
      <c r="C5" s="10" t="s">
        <v>9</v>
      </c>
      <c r="D5" s="10" t="s">
        <v>10</v>
      </c>
      <c r="E5" s="9" t="s">
        <v>11</v>
      </c>
      <c r="F5" s="9" t="s">
        <v>12</v>
      </c>
      <c r="G5" s="10" t="s">
        <v>13</v>
      </c>
      <c r="H5" s="11" t="s">
        <v>14</v>
      </c>
      <c r="I5" s="10" t="s">
        <v>15</v>
      </c>
      <c r="J5" s="12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12" t="s">
        <v>21</v>
      </c>
      <c r="P5" s="9" t="s">
        <v>22</v>
      </c>
      <c r="Q5" s="9" t="s">
        <v>23</v>
      </c>
      <c r="R5" s="12" t="s">
        <v>24</v>
      </c>
    </row>
    <row r="6" spans="1:86" s="5" customFormat="1" ht="15" thickBot="1" x14ac:dyDescent="0.35">
      <c r="A6" s="13"/>
      <c r="B6" s="14"/>
      <c r="C6" s="14"/>
      <c r="D6" s="14"/>
      <c r="E6" s="14"/>
      <c r="F6" s="14"/>
      <c r="G6" s="14"/>
      <c r="H6" s="14"/>
      <c r="I6" s="14"/>
      <c r="J6" s="15">
        <v>0.01</v>
      </c>
      <c r="K6" s="15">
        <v>0.05</v>
      </c>
      <c r="L6" s="15">
        <v>0</v>
      </c>
      <c r="M6" s="15">
        <v>0</v>
      </c>
      <c r="N6" s="14"/>
      <c r="O6" s="14"/>
      <c r="P6" s="14"/>
      <c r="Q6" s="14"/>
      <c r="R6" s="14"/>
    </row>
    <row r="7" spans="1:86" s="5" customFormat="1" x14ac:dyDescent="0.3">
      <c r="A7" s="16">
        <v>59389</v>
      </c>
      <c r="B7" s="17"/>
      <c r="C7" s="17"/>
      <c r="D7" s="17"/>
      <c r="E7" s="17"/>
      <c r="F7" s="17"/>
      <c r="G7" s="17"/>
      <c r="H7" s="17"/>
      <c r="I7" s="17"/>
      <c r="J7" s="18"/>
      <c r="K7" s="18"/>
      <c r="L7" s="18"/>
      <c r="M7" s="18"/>
      <c r="N7" s="17"/>
      <c r="O7" s="17"/>
      <c r="P7" s="17">
        <f>I7-SUM(J7:O7)</f>
        <v>0</v>
      </c>
      <c r="Q7" s="17"/>
      <c r="R7" s="17"/>
    </row>
    <row r="8" spans="1:86" s="5" customFormat="1" ht="79.2" x14ac:dyDescent="0.3">
      <c r="A8" s="16">
        <v>59389</v>
      </c>
      <c r="B8" s="19" t="s">
        <v>25</v>
      </c>
      <c r="C8" s="20">
        <v>45208</v>
      </c>
      <c r="D8" s="21">
        <v>1</v>
      </c>
      <c r="E8" s="22">
        <v>308263</v>
      </c>
      <c r="F8" s="22">
        <v>0</v>
      </c>
      <c r="G8" s="22">
        <f>E8-F8</f>
        <v>308263</v>
      </c>
      <c r="H8" s="22">
        <f>ROUND(G8*18%,)</f>
        <v>55487</v>
      </c>
      <c r="I8" s="22">
        <f>ROUND(G8+H8,)</f>
        <v>363750</v>
      </c>
      <c r="J8" s="22">
        <f>G8*1%</f>
        <v>3082.63</v>
      </c>
      <c r="K8" s="22">
        <f>ROUND(G8*5%,)</f>
        <v>15413</v>
      </c>
      <c r="L8" s="22"/>
      <c r="M8" s="22"/>
      <c r="N8" s="22">
        <f>H8</f>
        <v>55487</v>
      </c>
      <c r="O8" s="22"/>
      <c r="P8" s="23">
        <f>I8-SUM(J8:O8)</f>
        <v>289767.37</v>
      </c>
      <c r="Q8" s="23">
        <v>99000</v>
      </c>
      <c r="R8" s="24" t="s">
        <v>26</v>
      </c>
    </row>
    <row r="9" spans="1:86" s="5" customFormat="1" ht="39.6" x14ac:dyDescent="0.3">
      <c r="A9" s="16">
        <v>59389</v>
      </c>
      <c r="B9" s="19" t="s">
        <v>27</v>
      </c>
      <c r="C9" s="25">
        <v>45250</v>
      </c>
      <c r="D9" s="26">
        <v>1</v>
      </c>
      <c r="E9" s="27">
        <v>55487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23">
        <v>190767</v>
      </c>
      <c r="R9" s="24" t="s">
        <v>28</v>
      </c>
    </row>
    <row r="10" spans="1:86" s="5" customFormat="1" x14ac:dyDescent="0.3">
      <c r="A10" s="29">
        <v>59579</v>
      </c>
      <c r="B10" s="30"/>
      <c r="C10" s="30"/>
      <c r="D10" s="30"/>
      <c r="E10" s="30"/>
      <c r="F10" s="30"/>
      <c r="G10" s="30"/>
      <c r="H10" s="30"/>
      <c r="I10" s="30"/>
      <c r="J10" s="31"/>
      <c r="K10" s="31"/>
      <c r="L10" s="31"/>
      <c r="M10" s="31"/>
      <c r="N10" s="30"/>
      <c r="O10" s="30"/>
      <c r="P10" s="30"/>
      <c r="Q10" s="30"/>
      <c r="R10" s="30"/>
    </row>
    <row r="11" spans="1:86" s="5" customFormat="1" ht="66" x14ac:dyDescent="0.3">
      <c r="A11" s="29">
        <v>59579</v>
      </c>
      <c r="B11" s="19" t="s">
        <v>29</v>
      </c>
      <c r="C11" s="20">
        <v>45208</v>
      </c>
      <c r="D11" s="21">
        <v>3</v>
      </c>
      <c r="E11" s="22">
        <v>308249.5</v>
      </c>
      <c r="F11" s="22">
        <v>0</v>
      </c>
      <c r="G11" s="22">
        <f>E11-F11</f>
        <v>308249.5</v>
      </c>
      <c r="H11" s="22">
        <f>ROUND(G11*18%,)</f>
        <v>55485</v>
      </c>
      <c r="I11" s="22">
        <f>ROUND(G11+H11,)</f>
        <v>363735</v>
      </c>
      <c r="J11" s="22">
        <f>ROUND(G11*J6,)</f>
        <v>3082</v>
      </c>
      <c r="K11" s="22">
        <f>ROUND(G11*5%,)</f>
        <v>15412</v>
      </c>
      <c r="L11" s="22"/>
      <c r="M11" s="22"/>
      <c r="N11" s="22">
        <f>H11</f>
        <v>55485</v>
      </c>
      <c r="O11" s="22"/>
      <c r="P11" s="23">
        <f>I11-SUM(J11:O11)</f>
        <v>289756</v>
      </c>
      <c r="Q11" s="23">
        <v>289754</v>
      </c>
      <c r="R11" s="24" t="s">
        <v>30</v>
      </c>
    </row>
    <row r="12" spans="1:86" s="5" customFormat="1" ht="39.6" x14ac:dyDescent="0.3">
      <c r="A12" s="29">
        <v>59579</v>
      </c>
      <c r="B12" s="19" t="s">
        <v>27</v>
      </c>
      <c r="C12" s="25">
        <v>45250</v>
      </c>
      <c r="D12" s="26">
        <v>3</v>
      </c>
      <c r="E12" s="22">
        <v>55485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32"/>
      <c r="Q12" s="27"/>
      <c r="R12" s="24"/>
    </row>
    <row r="13" spans="1:86" s="5" customFormat="1" x14ac:dyDescent="0.3">
      <c r="A13" s="33"/>
      <c r="B13" s="19"/>
      <c r="C13" s="20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7"/>
      <c r="R13" s="24"/>
    </row>
    <row r="14" spans="1:86" s="35" customFormat="1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</row>
    <row r="15" spans="1:86" s="5" customFormat="1" ht="66" x14ac:dyDescent="0.3">
      <c r="A15" s="33">
        <v>60000</v>
      </c>
      <c r="B15" s="19" t="s">
        <v>31</v>
      </c>
      <c r="C15" s="36">
        <v>45245</v>
      </c>
      <c r="D15" s="26">
        <v>5</v>
      </c>
      <c r="E15" s="37">
        <v>309147</v>
      </c>
      <c r="F15" s="22">
        <v>0</v>
      </c>
      <c r="G15" s="22">
        <f>E15-F15</f>
        <v>309147</v>
      </c>
      <c r="H15" s="22">
        <f>ROUND(G15*18%,)</f>
        <v>55646</v>
      </c>
      <c r="I15" s="22">
        <f>ROUND(G15+H15,)</f>
        <v>364793</v>
      </c>
      <c r="J15" s="22">
        <f>G15*1%</f>
        <v>3091.4700000000003</v>
      </c>
      <c r="K15" s="22">
        <f>ROUND(G15*5%,)</f>
        <v>15457</v>
      </c>
      <c r="L15" s="22"/>
      <c r="M15" s="22"/>
      <c r="N15" s="22">
        <f>H15</f>
        <v>55646</v>
      </c>
      <c r="O15" s="22"/>
      <c r="P15" s="23">
        <f>I15-SUM(J15:O15)</f>
        <v>290598.53000000003</v>
      </c>
      <c r="Q15" s="27">
        <v>290599</v>
      </c>
      <c r="R15" s="27" t="s">
        <v>32</v>
      </c>
    </row>
    <row r="16" spans="1:86" s="5" customFormat="1" x14ac:dyDescent="0.3">
      <c r="A16" s="38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86" s="5" customFormat="1" x14ac:dyDescent="0.3">
      <c r="A17" s="38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86" s="35" customFormat="1" x14ac:dyDescent="0.3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spans="1:86" s="5" customFormat="1" x14ac:dyDescent="0.3">
      <c r="A19" s="38">
        <v>63588</v>
      </c>
      <c r="B19" s="27" t="s">
        <v>33</v>
      </c>
      <c r="C19" s="39">
        <v>45407</v>
      </c>
      <c r="D19" s="26">
        <v>1</v>
      </c>
      <c r="E19" s="27">
        <v>406979</v>
      </c>
      <c r="F19" s="27">
        <v>39433</v>
      </c>
      <c r="G19" s="22">
        <f>E19-F19</f>
        <v>367546</v>
      </c>
      <c r="H19" s="22">
        <f>ROUND(G19*18%,)</f>
        <v>66158</v>
      </c>
      <c r="I19" s="22">
        <f>ROUND(G19+H19,)</f>
        <v>433704</v>
      </c>
      <c r="J19" s="22">
        <f>G19*1%</f>
        <v>3675.46</v>
      </c>
      <c r="K19" s="22">
        <f>ROUND(G19*5%,)</f>
        <v>18377</v>
      </c>
      <c r="L19" s="22"/>
      <c r="M19" s="22"/>
      <c r="N19" s="40">
        <f>H19</f>
        <v>66158</v>
      </c>
      <c r="O19" s="22"/>
      <c r="P19" s="23">
        <f>I19-SUM(J19:O19)</f>
        <v>345493.54000000004</v>
      </c>
      <c r="Q19" s="27">
        <v>66158</v>
      </c>
      <c r="R19" s="27" t="s">
        <v>34</v>
      </c>
    </row>
    <row r="20" spans="1:86" s="5" customFormat="1" ht="39.6" x14ac:dyDescent="0.3">
      <c r="A20" s="38">
        <v>63588</v>
      </c>
      <c r="B20" s="19" t="s">
        <v>27</v>
      </c>
      <c r="C20" s="27"/>
      <c r="D20" s="26">
        <v>1</v>
      </c>
      <c r="E20" s="27">
        <f>N19</f>
        <v>66158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40">
        <f>E20</f>
        <v>66158</v>
      </c>
      <c r="Q20" s="27">
        <v>345494</v>
      </c>
      <c r="R20" s="27" t="s">
        <v>35</v>
      </c>
    </row>
    <row r="21" spans="1:86" s="5" customFormat="1" x14ac:dyDescent="0.3">
      <c r="A21" s="38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86" s="35" customFormat="1" x14ac:dyDescent="0.3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 spans="1:86" s="5" customFormat="1" x14ac:dyDescent="0.3">
      <c r="A23" s="38">
        <v>63590</v>
      </c>
      <c r="B23" s="27" t="s">
        <v>36</v>
      </c>
      <c r="C23" s="39">
        <v>45407</v>
      </c>
      <c r="D23" s="27">
        <v>4</v>
      </c>
      <c r="E23" s="27">
        <v>382955</v>
      </c>
      <c r="F23" s="27"/>
      <c r="G23" s="22">
        <f>E23-F23</f>
        <v>382955</v>
      </c>
      <c r="H23" s="22">
        <f>ROUND(G23*18%,)</f>
        <v>68932</v>
      </c>
      <c r="I23" s="22">
        <f>ROUND(G23+H23,)</f>
        <v>451887</v>
      </c>
      <c r="J23" s="22">
        <f>G23*1%</f>
        <v>3829.55</v>
      </c>
      <c r="K23" s="22">
        <f>ROUND(G23*5%,)</f>
        <v>19148</v>
      </c>
      <c r="L23" s="22"/>
      <c r="M23" s="22"/>
      <c r="N23" s="40">
        <f>H23</f>
        <v>68932</v>
      </c>
      <c r="O23" s="22"/>
      <c r="P23" s="23">
        <f>I23-SUM(J23:O23)</f>
        <v>359977.45</v>
      </c>
      <c r="Q23" s="27">
        <v>359977</v>
      </c>
      <c r="R23" s="27" t="s">
        <v>37</v>
      </c>
    </row>
    <row r="24" spans="1:86" s="5" customFormat="1" ht="39.6" x14ac:dyDescent="0.3">
      <c r="A24" s="38"/>
      <c r="B24" s="19" t="s">
        <v>27</v>
      </c>
      <c r="C24" s="27"/>
      <c r="D24" s="27">
        <v>4</v>
      </c>
      <c r="E24" s="27">
        <f>N23</f>
        <v>68932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40">
        <f>E24</f>
        <v>68932</v>
      </c>
      <c r="Q24" s="27">
        <v>68932</v>
      </c>
      <c r="R24" s="27" t="s">
        <v>38</v>
      </c>
    </row>
    <row r="25" spans="1:86" s="5" customFormat="1" x14ac:dyDescent="0.3">
      <c r="A25" s="3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40"/>
      <c r="Q25" s="27"/>
      <c r="R25" s="27"/>
    </row>
    <row r="26" spans="1:86" s="35" customFormat="1" x14ac:dyDescent="0.3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</row>
    <row r="27" spans="1:86" s="5" customFormat="1" x14ac:dyDescent="0.3">
      <c r="A27" s="38">
        <v>63591</v>
      </c>
      <c r="B27" s="27" t="s">
        <v>39</v>
      </c>
      <c r="C27" s="39">
        <v>45407</v>
      </c>
      <c r="D27" s="27">
        <v>2</v>
      </c>
      <c r="E27" s="27">
        <v>336952</v>
      </c>
      <c r="F27" s="27"/>
      <c r="G27" s="22">
        <f>E27-F27</f>
        <v>336952</v>
      </c>
      <c r="H27" s="22">
        <f>ROUND(G27*18%,)</f>
        <v>60651</v>
      </c>
      <c r="I27" s="22">
        <f>ROUND(G27+H27,)</f>
        <v>397603</v>
      </c>
      <c r="J27" s="22">
        <f>G27*1%</f>
        <v>3369.52</v>
      </c>
      <c r="K27" s="22">
        <f>ROUND(G27*5%,)</f>
        <v>16848</v>
      </c>
      <c r="L27" s="22"/>
      <c r="M27" s="22"/>
      <c r="N27" s="40">
        <f>H27</f>
        <v>60651</v>
      </c>
      <c r="O27" s="22"/>
      <c r="P27" s="23">
        <f>I27-SUM(J27:O27)</f>
        <v>316734.48</v>
      </c>
      <c r="Q27" s="27">
        <v>60651</v>
      </c>
      <c r="R27" s="27" t="s">
        <v>40</v>
      </c>
    </row>
    <row r="28" spans="1:86" s="5" customFormat="1" ht="39.6" x14ac:dyDescent="0.3">
      <c r="A28" s="38">
        <v>63591</v>
      </c>
      <c r="B28" s="19" t="s">
        <v>27</v>
      </c>
      <c r="C28" s="27"/>
      <c r="D28" s="27">
        <v>2</v>
      </c>
      <c r="E28" s="27">
        <f>N27</f>
        <v>60651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40">
        <f>E28</f>
        <v>60651</v>
      </c>
      <c r="Q28" s="27">
        <v>88618</v>
      </c>
      <c r="R28" s="27" t="s">
        <v>41</v>
      </c>
    </row>
    <row r="29" spans="1:86" s="5" customFormat="1" x14ac:dyDescent="0.3">
      <c r="A29" s="38">
        <v>63591</v>
      </c>
      <c r="B29" s="27" t="s">
        <v>39</v>
      </c>
      <c r="C29" s="39">
        <v>45505</v>
      </c>
      <c r="D29" s="27">
        <v>22</v>
      </c>
      <c r="E29" s="27">
        <v>94275</v>
      </c>
      <c r="F29" s="27"/>
      <c r="G29" s="22">
        <f>E29-F29</f>
        <v>94275</v>
      </c>
      <c r="H29" s="22">
        <f>ROUND(G29*18%,)</f>
        <v>16970</v>
      </c>
      <c r="I29" s="22">
        <f>ROUND(G29+H29,)</f>
        <v>111245</v>
      </c>
      <c r="J29" s="22">
        <f>G29*1%</f>
        <v>942.75</v>
      </c>
      <c r="K29" s="22">
        <f>ROUND(G29*5%,)</f>
        <v>4714</v>
      </c>
      <c r="L29" s="22"/>
      <c r="M29" s="22"/>
      <c r="N29" s="40">
        <f>H29</f>
        <v>16970</v>
      </c>
      <c r="O29" s="22"/>
      <c r="P29" s="23">
        <f>I29-SUM(J29:O29)</f>
        <v>88618.25</v>
      </c>
      <c r="Q29" s="27">
        <v>16970</v>
      </c>
      <c r="R29" s="27" t="s">
        <v>42</v>
      </c>
    </row>
    <row r="30" spans="1:86" s="5" customFormat="1" ht="39.6" x14ac:dyDescent="0.3">
      <c r="A30" s="38">
        <v>63591</v>
      </c>
      <c r="B30" s="19" t="s">
        <v>27</v>
      </c>
      <c r="C30" s="27"/>
      <c r="D30" s="27">
        <v>22</v>
      </c>
      <c r="E30" s="27">
        <f>N29</f>
        <v>16970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40">
        <f>E30</f>
        <v>16970</v>
      </c>
      <c r="Q30" s="27">
        <v>200000</v>
      </c>
      <c r="R30" s="27" t="s">
        <v>43</v>
      </c>
    </row>
    <row r="31" spans="1:86" s="35" customFormat="1" x14ac:dyDescent="0.3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</row>
    <row r="32" spans="1:86" s="5" customFormat="1" x14ac:dyDescent="0.3">
      <c r="A32" s="38">
        <v>63592</v>
      </c>
      <c r="B32" s="27" t="s">
        <v>44</v>
      </c>
      <c r="C32" s="39">
        <v>45407</v>
      </c>
      <c r="D32" s="27">
        <v>3</v>
      </c>
      <c r="E32" s="27">
        <v>318059</v>
      </c>
      <c r="F32" s="27"/>
      <c r="G32" s="22">
        <f>E32-F32</f>
        <v>318059</v>
      </c>
      <c r="H32" s="22">
        <f>ROUND(G32*18%,)</f>
        <v>57251</v>
      </c>
      <c r="I32" s="22">
        <f>ROUND(G32+H32,)</f>
        <v>375310</v>
      </c>
      <c r="J32" s="22">
        <f>G32*1%</f>
        <v>3180.59</v>
      </c>
      <c r="K32" s="22">
        <f>ROUND(G32*5%,)</f>
        <v>15903</v>
      </c>
      <c r="L32" s="22"/>
      <c r="M32" s="22"/>
      <c r="N32" s="40">
        <f>H32</f>
        <v>57251</v>
      </c>
      <c r="O32" s="22"/>
      <c r="P32" s="23">
        <f>I32-SUM(J32:O32)</f>
        <v>298975.41000000003</v>
      </c>
      <c r="Q32" s="27">
        <v>298975</v>
      </c>
      <c r="R32" s="27" t="s">
        <v>45</v>
      </c>
    </row>
    <row r="33" spans="1:86" s="5" customFormat="1" ht="39.6" x14ac:dyDescent="0.3">
      <c r="A33" s="38">
        <v>63592</v>
      </c>
      <c r="B33" s="19" t="s">
        <v>27</v>
      </c>
      <c r="C33" s="27"/>
      <c r="D33" s="27">
        <v>3</v>
      </c>
      <c r="E33" s="27">
        <f>N32</f>
        <v>57251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0">
        <f>E33</f>
        <v>57251</v>
      </c>
      <c r="Q33" s="41">
        <v>57251</v>
      </c>
      <c r="R33" s="41" t="s">
        <v>46</v>
      </c>
    </row>
    <row r="34" spans="1:86" s="35" customFormat="1" x14ac:dyDescent="0.3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</row>
    <row r="35" spans="1:86" s="5" customFormat="1" x14ac:dyDescent="0.3">
      <c r="A35" s="38">
        <v>65221</v>
      </c>
      <c r="B35" s="27" t="s">
        <v>47</v>
      </c>
      <c r="C35" s="39">
        <v>45505</v>
      </c>
      <c r="D35" s="27">
        <v>21</v>
      </c>
      <c r="E35" s="27">
        <v>332499</v>
      </c>
      <c r="F35" s="27"/>
      <c r="G35" s="22">
        <f>E35-F35</f>
        <v>332499</v>
      </c>
      <c r="H35" s="22">
        <f>ROUND(G35*18%,)</f>
        <v>59850</v>
      </c>
      <c r="I35" s="22">
        <f>ROUND(G35+H35,)</f>
        <v>392349</v>
      </c>
      <c r="J35" s="22">
        <f>G35*1%</f>
        <v>3324.9900000000002</v>
      </c>
      <c r="K35" s="22">
        <f>ROUND(G35*5%,)</f>
        <v>16625</v>
      </c>
      <c r="L35" s="22"/>
      <c r="M35" s="22"/>
      <c r="N35" s="22">
        <f>H35</f>
        <v>59850</v>
      </c>
      <c r="O35" s="22"/>
      <c r="P35" s="23">
        <f>I35-SUM(J35:O35)</f>
        <v>312549.01</v>
      </c>
      <c r="Q35" s="27">
        <v>312549</v>
      </c>
      <c r="R35" s="27" t="s">
        <v>48</v>
      </c>
    </row>
    <row r="36" spans="1:86" s="5" customFormat="1" ht="39.6" x14ac:dyDescent="0.3">
      <c r="A36" s="38">
        <v>65221</v>
      </c>
      <c r="B36" s="19" t="s">
        <v>27</v>
      </c>
      <c r="C36" s="27"/>
      <c r="D36" s="27">
        <v>21</v>
      </c>
      <c r="E36" s="27">
        <f>N35</f>
        <v>59850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40">
        <f>E36</f>
        <v>59850</v>
      </c>
      <c r="Q36" s="27">
        <v>88618</v>
      </c>
      <c r="R36" s="27" t="s">
        <v>49</v>
      </c>
    </row>
    <row r="37" spans="1:86" s="5" customFormat="1" x14ac:dyDescent="0.3">
      <c r="A37" s="38">
        <v>65221</v>
      </c>
      <c r="B37" s="27" t="s">
        <v>47</v>
      </c>
      <c r="C37" s="39">
        <v>45682</v>
      </c>
      <c r="D37" s="27">
        <v>22</v>
      </c>
      <c r="E37" s="27">
        <v>94275</v>
      </c>
      <c r="F37" s="27"/>
      <c r="G37" s="22">
        <f>E37-F37</f>
        <v>94275</v>
      </c>
      <c r="H37" s="22">
        <f>ROUND(G37*18%,)</f>
        <v>16970</v>
      </c>
      <c r="I37" s="22">
        <f>ROUND(G37+H37,)</f>
        <v>111245</v>
      </c>
      <c r="J37" s="22">
        <f>G37*1%</f>
        <v>942.75</v>
      </c>
      <c r="K37" s="22">
        <f>ROUND(G37*5%,)</f>
        <v>4714</v>
      </c>
      <c r="L37" s="22"/>
      <c r="M37" s="22"/>
      <c r="N37" s="22">
        <f>H37</f>
        <v>16970</v>
      </c>
      <c r="O37" s="22"/>
      <c r="P37" s="23">
        <f>I37-SUM(J37:O37)</f>
        <v>88618.25</v>
      </c>
      <c r="Q37" s="27">
        <v>59850</v>
      </c>
      <c r="R37" s="27" t="s">
        <v>50</v>
      </c>
    </row>
    <row r="38" spans="1:86" s="35" customFormat="1" x14ac:dyDescent="0.3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4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</row>
    <row r="39" spans="1:86" s="5" customFormat="1" x14ac:dyDescent="0.3">
      <c r="A39" s="38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86" s="5" customFormat="1" x14ac:dyDescent="0.3">
      <c r="A40" s="38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86" s="5" customFormat="1" x14ac:dyDescent="0.3">
      <c r="A41" s="3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86" s="35" customFormat="1" x14ac:dyDescent="0.3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4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</row>
    <row r="43" spans="1:86" s="5" customFormat="1" x14ac:dyDescent="0.3">
      <c r="A43" s="38">
        <v>65223</v>
      </c>
      <c r="B43" s="27" t="s">
        <v>51</v>
      </c>
      <c r="C43" s="39">
        <v>45505</v>
      </c>
      <c r="D43" s="27">
        <v>18</v>
      </c>
      <c r="E43" s="27">
        <v>431029</v>
      </c>
      <c r="F43" s="27"/>
      <c r="G43" s="22">
        <f>E43-F43</f>
        <v>431029</v>
      </c>
      <c r="H43" s="22">
        <f>ROUND(G43*18%,)</f>
        <v>77585</v>
      </c>
      <c r="I43" s="22">
        <f>ROUND(G43+H43,)</f>
        <v>508614</v>
      </c>
      <c r="J43" s="22">
        <f>G43*1%</f>
        <v>4310.29</v>
      </c>
      <c r="K43" s="22">
        <f>ROUND(G43*5%,)</f>
        <v>21551</v>
      </c>
      <c r="L43" s="22"/>
      <c r="M43" s="22"/>
      <c r="N43" s="22">
        <f>H43</f>
        <v>77585</v>
      </c>
      <c r="O43" s="22"/>
      <c r="P43" s="23">
        <f>I43-SUM(J43:O43)</f>
        <v>405167.70999999996</v>
      </c>
      <c r="Q43" s="27">
        <v>405168</v>
      </c>
      <c r="R43" s="27" t="s">
        <v>52</v>
      </c>
    </row>
    <row r="44" spans="1:86" s="5" customFormat="1" ht="39.6" x14ac:dyDescent="0.3">
      <c r="A44" s="38">
        <v>65223</v>
      </c>
      <c r="B44" s="19" t="s">
        <v>27</v>
      </c>
      <c r="C44" s="27"/>
      <c r="D44" s="27">
        <v>18</v>
      </c>
      <c r="E44" s="27">
        <f>N43</f>
        <v>77585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40">
        <f>E44</f>
        <v>77585</v>
      </c>
      <c r="Q44" s="27">
        <v>77585</v>
      </c>
      <c r="R44" s="27" t="s">
        <v>53</v>
      </c>
    </row>
    <row r="45" spans="1:86" s="35" customFormat="1" x14ac:dyDescent="0.3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4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</row>
    <row r="46" spans="1:86" s="5" customFormat="1" x14ac:dyDescent="0.3">
      <c r="A46" s="38">
        <v>65224</v>
      </c>
      <c r="B46" s="27" t="s">
        <v>54</v>
      </c>
      <c r="C46" s="39">
        <v>45505</v>
      </c>
      <c r="D46" s="27">
        <v>19</v>
      </c>
      <c r="E46" s="27">
        <v>429238</v>
      </c>
      <c r="F46" s="27">
        <v>74813</v>
      </c>
      <c r="G46" s="22">
        <f>E46-F46</f>
        <v>354425</v>
      </c>
      <c r="H46" s="22">
        <f>ROUND(G46*18%,)</f>
        <v>63797</v>
      </c>
      <c r="I46" s="22">
        <f>ROUND(G46+H46,)</f>
        <v>418222</v>
      </c>
      <c r="J46" s="22">
        <f>G46*1%</f>
        <v>3544.25</v>
      </c>
      <c r="K46" s="22">
        <f>ROUND(G46*5%,)</f>
        <v>17721</v>
      </c>
      <c r="L46" s="22"/>
      <c r="M46" s="22"/>
      <c r="N46" s="22">
        <f>H46</f>
        <v>63797</v>
      </c>
      <c r="O46" s="22"/>
      <c r="P46" s="23">
        <f>I46-SUM(J46:O46)</f>
        <v>333159.75</v>
      </c>
      <c r="Q46" s="27">
        <v>333160</v>
      </c>
      <c r="R46" s="27" t="s">
        <v>55</v>
      </c>
    </row>
    <row r="47" spans="1:86" s="5" customFormat="1" ht="39.6" x14ac:dyDescent="0.3">
      <c r="A47" s="38">
        <v>65224</v>
      </c>
      <c r="B47" s="19" t="s">
        <v>27</v>
      </c>
      <c r="C47" s="27"/>
      <c r="D47" s="27">
        <v>19</v>
      </c>
      <c r="E47" s="27">
        <f>N46</f>
        <v>63797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0">
        <f>E47</f>
        <v>63797</v>
      </c>
      <c r="Q47" s="27">
        <v>63797</v>
      </c>
      <c r="R47" s="27" t="s">
        <v>56</v>
      </c>
    </row>
    <row r="48" spans="1:86" s="5" customFormat="1" x14ac:dyDescent="0.3">
      <c r="A48" s="38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1:86" s="35" customFormat="1" x14ac:dyDescent="0.3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4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</row>
    <row r="50" spans="1:86" s="5" customFormat="1" x14ac:dyDescent="0.3">
      <c r="A50" s="38">
        <v>65225</v>
      </c>
      <c r="B50" s="27" t="s">
        <v>57</v>
      </c>
      <c r="C50" s="39">
        <v>45505</v>
      </c>
      <c r="D50" s="27">
        <v>23</v>
      </c>
      <c r="E50" s="27">
        <v>437971.5</v>
      </c>
      <c r="F50" s="27"/>
      <c r="G50" s="22">
        <f>E50-F50</f>
        <v>437971.5</v>
      </c>
      <c r="H50" s="22">
        <f>ROUND(G50*18%,)</f>
        <v>78835</v>
      </c>
      <c r="I50" s="22">
        <f>ROUND(G50+H50,)</f>
        <v>516807</v>
      </c>
      <c r="J50" s="22">
        <f>G50*1%</f>
        <v>4379.7150000000001</v>
      </c>
      <c r="K50" s="22">
        <f>ROUND(G50*5%,)</f>
        <v>21899</v>
      </c>
      <c r="L50" s="22"/>
      <c r="M50" s="22"/>
      <c r="N50" s="22">
        <f>H50</f>
        <v>78835</v>
      </c>
      <c r="O50" s="22"/>
      <c r="P50" s="23">
        <f>I50-SUM(J50:O50)</f>
        <v>411693.28500000003</v>
      </c>
      <c r="Q50" s="27">
        <v>411692</v>
      </c>
      <c r="R50" s="27" t="s">
        <v>58</v>
      </c>
    </row>
    <row r="51" spans="1:86" s="5" customFormat="1" ht="39.6" x14ac:dyDescent="0.3">
      <c r="A51" s="38">
        <v>65225</v>
      </c>
      <c r="B51" s="19" t="s">
        <v>27</v>
      </c>
      <c r="C51" s="27"/>
      <c r="D51" s="27">
        <v>23</v>
      </c>
      <c r="E51" s="27">
        <f>N50</f>
        <v>78835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40">
        <f>E51</f>
        <v>78835</v>
      </c>
      <c r="Q51" s="27">
        <v>78835</v>
      </c>
      <c r="R51" s="27" t="s">
        <v>59</v>
      </c>
    </row>
    <row r="52" spans="1:86" s="5" customFormat="1" x14ac:dyDescent="0.3">
      <c r="A52" s="38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1:86" s="5" customFormat="1" ht="15" thickBot="1" x14ac:dyDescent="0.3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spans="1:86" s="5" customFormat="1" x14ac:dyDescent="0.3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6"/>
      <c r="L54" s="46"/>
      <c r="M54" s="46"/>
      <c r="N54" s="46"/>
      <c r="O54" s="46"/>
      <c r="P54" s="46"/>
      <c r="Q54" s="46"/>
      <c r="R54" s="46"/>
    </row>
    <row r="55" spans="1:86" s="5" customFormat="1" x14ac:dyDescent="0.3">
      <c r="A55" s="38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7"/>
      <c r="R55" s="47"/>
    </row>
    <row r="56" spans="1:86" s="5" customFormat="1" ht="15" thickBot="1" x14ac:dyDescent="0.35">
      <c r="A56" s="4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49"/>
      <c r="R56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Civil</dc:creator>
  <cp:lastModifiedBy>Laxmi Civil</cp:lastModifiedBy>
  <dcterms:created xsi:type="dcterms:W3CDTF">2025-05-31T10:37:09Z</dcterms:created>
  <dcterms:modified xsi:type="dcterms:W3CDTF">2025-05-31T10:38:22Z</dcterms:modified>
</cp:coreProperties>
</file>