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hahi\OneDrive\Desktop\Shahin\"/>
    </mc:Choice>
  </mc:AlternateContent>
  <xr:revisionPtr revIDLastSave="0" documentId="13_ncr:1_{50FFBAD6-FE36-4F18-9B66-275AA7D67FF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1" l="1"/>
  <c r="K90" i="1" s="1"/>
  <c r="G39" i="1"/>
  <c r="L90" i="1" l="1"/>
  <c r="L93" i="1" s="1"/>
  <c r="M90" i="1"/>
  <c r="M93" i="1" s="1"/>
  <c r="H90" i="1"/>
  <c r="I90" i="1" s="1"/>
  <c r="J90" i="1"/>
  <c r="K39" i="1"/>
  <c r="J39" i="1"/>
  <c r="H39" i="1"/>
  <c r="O39" i="1" s="1"/>
  <c r="E40" i="1" s="1"/>
  <c r="Q40" i="1" s="1"/>
  <c r="O90" i="1" l="1"/>
  <c r="Q90" i="1"/>
  <c r="I39" i="1"/>
  <c r="Q39" i="1" s="1"/>
  <c r="G49" i="1"/>
  <c r="J49" i="1" s="1"/>
  <c r="N103" i="1" l="1"/>
  <c r="E91" i="1"/>
  <c r="Q91" i="1" s="1"/>
  <c r="T90" i="1" s="1"/>
  <c r="K49" i="1"/>
  <c r="H49" i="1"/>
  <c r="O49" i="1" s="1"/>
  <c r="G87" i="1"/>
  <c r="K87" i="1" s="1"/>
  <c r="E50" i="1" l="1"/>
  <c r="Q50" i="1" s="1"/>
  <c r="I49" i="1"/>
  <c r="Q49" i="1" s="1"/>
  <c r="H87" i="1"/>
  <c r="O87" i="1" s="1"/>
  <c r="E88" i="1" s="1"/>
  <c r="Q88" i="1" s="1"/>
  <c r="J87" i="1"/>
  <c r="I87" i="1" l="1"/>
  <c r="Q87" i="1" s="1"/>
  <c r="T87" i="1" s="1"/>
  <c r="P93" i="1"/>
  <c r="G83" i="1"/>
  <c r="K83" i="1" s="1"/>
  <c r="G42" i="1"/>
  <c r="H42" i="1" s="1"/>
  <c r="N102" i="1" l="1"/>
  <c r="M102" i="1"/>
  <c r="H83" i="1"/>
  <c r="O83" i="1" s="1"/>
  <c r="E84" i="1" s="1"/>
  <c r="Q84" i="1" s="1"/>
  <c r="J83" i="1"/>
  <c r="J42" i="1"/>
  <c r="K42" i="1"/>
  <c r="O42" i="1"/>
  <c r="E43" i="1" s="1"/>
  <c r="Q43" i="1" s="1"/>
  <c r="I42" i="1"/>
  <c r="G79" i="1"/>
  <c r="I83" i="1" l="1"/>
  <c r="Q83" i="1"/>
  <c r="T83" i="1" s="1"/>
  <c r="Q42" i="1"/>
  <c r="T42" i="1" s="1"/>
  <c r="K79" i="1"/>
  <c r="J79" i="1"/>
  <c r="H79" i="1"/>
  <c r="O79" i="1" s="1"/>
  <c r="T8" i="1"/>
  <c r="T12" i="1"/>
  <c r="G58" i="1"/>
  <c r="R93" i="1"/>
  <c r="G74" i="1"/>
  <c r="G73" i="1"/>
  <c r="K73" i="1" s="1"/>
  <c r="G78" i="1"/>
  <c r="K78" i="1" s="1"/>
  <c r="G72" i="1"/>
  <c r="Q69" i="1"/>
  <c r="G68" i="1"/>
  <c r="K68" i="1" s="1"/>
  <c r="Q64" i="1"/>
  <c r="G63" i="1"/>
  <c r="H63" i="1" s="1"/>
  <c r="O63" i="1" s="1"/>
  <c r="E65" i="1" s="1"/>
  <c r="Q65" i="1" s="1"/>
  <c r="G62" i="1"/>
  <c r="J62" i="1" s="1"/>
  <c r="I79" i="1" l="1"/>
  <c r="Q79" i="1" s="1"/>
  <c r="K58" i="1"/>
  <c r="J58" i="1"/>
  <c r="H58" i="1"/>
  <c r="O58" i="1" s="1"/>
  <c r="E59" i="1" s="1"/>
  <c r="Q59" i="1" s="1"/>
  <c r="H73" i="1"/>
  <c r="O73" i="1" s="1"/>
  <c r="J74" i="1"/>
  <c r="K74" i="1"/>
  <c r="H74" i="1"/>
  <c r="O74" i="1" s="1"/>
  <c r="J73" i="1"/>
  <c r="H78" i="1"/>
  <c r="O78" i="1" s="1"/>
  <c r="E80" i="1" s="1"/>
  <c r="Q80" i="1" s="1"/>
  <c r="J78" i="1"/>
  <c r="J72" i="1"/>
  <c r="K72" i="1"/>
  <c r="H72" i="1"/>
  <c r="H68" i="1"/>
  <c r="O68" i="1" s="1"/>
  <c r="J68" i="1"/>
  <c r="K63" i="1"/>
  <c r="J63" i="1"/>
  <c r="I63" i="1"/>
  <c r="K62" i="1"/>
  <c r="H62" i="1"/>
  <c r="O62" i="1" s="1"/>
  <c r="Q29" i="1"/>
  <c r="Q30" i="1"/>
  <c r="G27" i="1"/>
  <c r="N27" i="1" s="1"/>
  <c r="G22" i="1"/>
  <c r="N22" i="1" s="1"/>
  <c r="G16" i="1"/>
  <c r="N16" i="1" s="1"/>
  <c r="G24" i="1"/>
  <c r="K24" i="1" s="1"/>
  <c r="Q25" i="1"/>
  <c r="Q23" i="1"/>
  <c r="Q38" i="1"/>
  <c r="Q36" i="1"/>
  <c r="Q57" i="1"/>
  <c r="G56" i="1"/>
  <c r="K56" i="1" s="1"/>
  <c r="I78" i="1" l="1"/>
  <c r="Q78" i="1" s="1"/>
  <c r="T78" i="1" s="1"/>
  <c r="E76" i="1"/>
  <c r="Q76" i="1" s="1"/>
  <c r="I58" i="1"/>
  <c r="Q58" i="1" s="1"/>
  <c r="O72" i="1"/>
  <c r="E75" i="1"/>
  <c r="Q75" i="1" s="1"/>
  <c r="I73" i="1"/>
  <c r="Q73" i="1" s="1"/>
  <c r="I74" i="1"/>
  <c r="Q74" i="1" s="1"/>
  <c r="I72" i="1"/>
  <c r="I68" i="1"/>
  <c r="Q68" i="1" s="1"/>
  <c r="T68" i="1" s="1"/>
  <c r="N24" i="1"/>
  <c r="J24" i="1"/>
  <c r="Q63" i="1"/>
  <c r="H24" i="1"/>
  <c r="O24" i="1" s="1"/>
  <c r="I62" i="1"/>
  <c r="Q62" i="1" s="1"/>
  <c r="H27" i="1"/>
  <c r="O27" i="1" s="1"/>
  <c r="J27" i="1"/>
  <c r="K27" i="1"/>
  <c r="H22" i="1"/>
  <c r="O22" i="1" s="1"/>
  <c r="J22" i="1"/>
  <c r="K22" i="1"/>
  <c r="H16" i="1"/>
  <c r="O16" i="1" s="1"/>
  <c r="J16" i="1"/>
  <c r="K16" i="1"/>
  <c r="H56" i="1"/>
  <c r="O56" i="1" s="1"/>
  <c r="J56" i="1"/>
  <c r="O48" i="1"/>
  <c r="N48" i="1"/>
  <c r="O47" i="1"/>
  <c r="N47" i="1"/>
  <c r="Q72" i="1" l="1"/>
  <c r="T72" i="1" s="1"/>
  <c r="T62" i="1"/>
  <c r="I27" i="1"/>
  <c r="Q27" i="1" s="1"/>
  <c r="I56" i="1"/>
  <c r="Q56" i="1" s="1"/>
  <c r="T56" i="1" s="1"/>
  <c r="I24" i="1"/>
  <c r="Q24" i="1" s="1"/>
  <c r="I22" i="1"/>
  <c r="Q22" i="1" s="1"/>
  <c r="I16" i="1"/>
  <c r="Q16" i="1" s="1"/>
  <c r="T16" i="1" l="1"/>
  <c r="T22" i="1"/>
  <c r="G54" i="1" l="1"/>
  <c r="N54" i="1" l="1"/>
  <c r="O54" i="1"/>
  <c r="E46" i="1"/>
  <c r="G46" i="1" s="1"/>
  <c r="H46" i="1" s="1"/>
  <c r="E48" i="1" s="1"/>
  <c r="G48" i="1" s="1"/>
  <c r="I48" i="1" s="1"/>
  <c r="Q48" i="1" s="1"/>
  <c r="G45" i="1"/>
  <c r="K45" i="1" l="1"/>
  <c r="N45" i="1" s="1"/>
  <c r="H45" i="1"/>
  <c r="E47" i="1" s="1"/>
  <c r="G47" i="1" s="1"/>
  <c r="I47" i="1" s="1"/>
  <c r="Q47" i="1" s="1"/>
  <c r="I54" i="1"/>
  <c r="Q54" i="1" s="1"/>
  <c r="J45" i="1"/>
  <c r="O46" i="1"/>
  <c r="K46" i="1"/>
  <c r="N46" i="1" s="1"/>
  <c r="J46" i="1"/>
  <c r="O45" i="1" l="1"/>
  <c r="I45" i="1"/>
  <c r="I46" i="1"/>
  <c r="Q46" i="1" s="1"/>
  <c r="Q45" i="1" l="1"/>
  <c r="T45" i="1" s="1"/>
  <c r="E53" i="1"/>
  <c r="G53" i="1" s="1"/>
  <c r="H53" i="1" s="1"/>
  <c r="K53" i="1" l="1"/>
  <c r="N53" i="1" s="1"/>
  <c r="J53" i="1"/>
  <c r="O53" i="1"/>
  <c r="E37" i="1"/>
  <c r="G37" i="1" s="1"/>
  <c r="N37" i="1" s="1"/>
  <c r="I53" i="1" l="1"/>
  <c r="Q53" i="1" s="1"/>
  <c r="T53" i="1" s="1"/>
  <c r="H37" i="1"/>
  <c r="O37" i="1" s="1"/>
  <c r="K37" i="1"/>
  <c r="J37" i="1"/>
  <c r="G35" i="1"/>
  <c r="N35" i="1" s="1"/>
  <c r="I37" i="1" l="1"/>
  <c r="Q37" i="1" s="1"/>
  <c r="H35" i="1"/>
  <c r="O35" i="1" s="1"/>
  <c r="J35" i="1"/>
  <c r="K35" i="1"/>
  <c r="I35" i="1" l="1"/>
  <c r="Q35" i="1" s="1"/>
  <c r="T35" i="1" s="1"/>
  <c r="E28" i="1"/>
  <c r="G28" i="1" s="1"/>
  <c r="H28" i="1" l="1"/>
  <c r="I28" i="1" s="1"/>
  <c r="K28" i="1"/>
  <c r="N28" i="1"/>
  <c r="J28" i="1"/>
  <c r="G32" i="1"/>
  <c r="Q28" i="1" l="1"/>
  <c r="T27" i="1" s="1"/>
  <c r="N32" i="1"/>
  <c r="N93" i="1" s="1"/>
  <c r="K32" i="1"/>
  <c r="K93" i="1" s="1"/>
  <c r="J32" i="1"/>
  <c r="H32" i="1"/>
  <c r="O32" i="1" s="1"/>
  <c r="O93" i="1" s="1"/>
  <c r="M103" i="1" s="1"/>
  <c r="M100" i="1" l="1"/>
  <c r="I32" i="1"/>
  <c r="Q32" i="1" s="1"/>
  <c r="T32" i="1" l="1"/>
  <c r="T93" i="1" s="1"/>
  <c r="G26" i="1"/>
  <c r="H26" i="1" s="1"/>
  <c r="I26" i="1" l="1"/>
  <c r="J26" i="1"/>
  <c r="Q26" i="1" l="1"/>
  <c r="Q93" i="1" s="1"/>
  <c r="R94" i="1" l="1"/>
  <c r="N101" i="1" l="1"/>
  <c r="M101" i="1"/>
</calcChain>
</file>

<file path=xl/sharedStrings.xml><?xml version="1.0" encoding="utf-8"?>
<sst xmlns="http://schemas.openxmlformats.org/spreadsheetml/2006/main" count="160" uniqueCount="124">
  <si>
    <t>Amount</t>
  </si>
  <si>
    <t>UTR</t>
  </si>
  <si>
    <t>Hold amount</t>
  </si>
  <si>
    <t>Painting &amp; Finishing (5%)</t>
  </si>
  <si>
    <t>15-06-2023 NEFT/AXISP00398841900/RIUP23/664/CHOUDHARY CONSTR 323047.00</t>
  </si>
  <si>
    <t>GST Release Note</t>
  </si>
  <si>
    <t>19-06-2023 NEFT/AXISP00399545677/RIUP23/721/CHOUDHARY CONSTR 72626.00</t>
  </si>
  <si>
    <t>20-06-2023 NEFT/AXISP00399675463/RIUP23/689/CHOUDHARY CONSTR 179686.00</t>
  </si>
  <si>
    <t>Mubarikpur Village Boundary wall work</t>
  </si>
  <si>
    <t>21-04-2023 NEFT/AXISP00383548030/SPUP23/0220/CHOUDHARY CONST 231725.00</t>
  </si>
  <si>
    <t>02-06-2023 NEFT/AXISP00395047112/RIUP23/475/CHOUDHARY CONSTR 46866.00</t>
  </si>
  <si>
    <t>Patni partapur Village Pump House work</t>
  </si>
  <si>
    <t>24-02-2023 NEFT/AXISP00365393657/RIUP22/2301/CHOUDHARY CONST 148500.00</t>
  </si>
  <si>
    <t>01-03-2023 NEFT/AXISP00367214838/RIUP22/2376/CHOUDHARY CONST 41373.00</t>
  </si>
  <si>
    <t>15-03-2023 NEFT/AXISP00371550762/RIUP22/2573/CHOUDHARY CONST 135636.00</t>
  </si>
  <si>
    <t>20-03-2023 NEFT/AXISP00372793134/RIUP22/2668/CHOUDHARY CONST 38401.00</t>
  </si>
  <si>
    <t>02-05-2023 NEFT/AXISP00386545791/SPUP23/0342/CHOUDHARY CONST 27432.00</t>
  </si>
  <si>
    <t>20-10-2022 NEFT/AXISP00330252335/RIUP22/1060/CHOUDHARY CONST 148500.00</t>
  </si>
  <si>
    <t>09-01-2023 NEFT/AXISP00353549289/RIUP22/1818/CHOUDHARY CONSTRUCTION CO 153241.00</t>
  </si>
  <si>
    <t>01-03-2023 NEFT/AXISP00367210626/RIUP22/2339/CHOUDHARY CONST 61026.00</t>
  </si>
  <si>
    <t>09-11-2022 NEFT/AXISP00335986784/RIUP22/1223/CHOUDHARY CONST 148500.00</t>
  </si>
  <si>
    <t>10-01-2023 NEFT/AXISP00353656953/RIUP22/1821/CHOUDHARY CONST 163427.00</t>
  </si>
  <si>
    <t>01-03-2023 NEFT/AXISP00367214839/RIUP22/2381/CHOUDHARY CONST 63086.00</t>
  </si>
  <si>
    <t>GST Release note</t>
  </si>
  <si>
    <t>31-08-2023 NEFT/AXISP00419716233/RIUP23/1804/CHOUDHARY CONSTRUC/PUNB0745400 41148.00</t>
  </si>
  <si>
    <t>KASERWAKALAN VILLAGE Pump House work</t>
  </si>
  <si>
    <t>Paotikalan Village Pump House work</t>
  </si>
  <si>
    <t>05-08-2023 NEFT/AXISP00412924936/RIUP23/1377/CHOUDHARY CONST 140882.00</t>
  </si>
  <si>
    <t>Choudhary Construction</t>
  </si>
  <si>
    <t>GST</t>
  </si>
  <si>
    <t>21-07-2023 NEFT/AXISP00408446748/RIUP23/1105/CHOUDHARY CONST 203454.00</t>
  </si>
  <si>
    <t>13-09-2023 NEFT/AXISP00424687452/RIUP23/1990/CHOUDHARY CONSTRUC/PUNB0745400 50862.00</t>
  </si>
  <si>
    <t>17-10-2023 NEFT/AXISP00435127456/RIUP23/2694/CHOUDHARY CONSTRUC/PUNB0745400 10287.00</t>
  </si>
  <si>
    <t>18-09-2023 NEFT/AXISP00425751833/RIUP23/2049/CHOUDHARY CONSTRUC/PUNB0745400 262929.00</t>
  </si>
  <si>
    <t>17-10-2023 NEFT/AXISP00435127457/RIUP23/2695/CHOUDHARYCONSTRUC/PUNB0745400 53177.00</t>
  </si>
  <si>
    <t>18-09-2023 NEFT/AXISP00425751843/RIUP23/2097/CHOUDHARY CONSTRUC/PUNB0745400 106622.00</t>
  </si>
  <si>
    <t>03-10-2023 NEFT/AXISP00429778561/RIUP23/2244/CHOUDHARY CONSTRUC/PUNB0745400 28493.00</t>
  </si>
  <si>
    <t>17-10-2023 NEFT/AXISP00435127458/RIUP23/2696/CHOUDHARY CONSTRUC/PUNB0745400 21564.00</t>
  </si>
  <si>
    <t>19-07-2023 NEFT/AXISP00408124081/RIUP23/1123/CHOUDHARY CONST ₹ 1,28,016.00</t>
  </si>
  <si>
    <t>21-07-2023 NEFT/AXISP00408446754/RIUP23/1153/CHOUDHARY CONST 36341.00</t>
  </si>
  <si>
    <t>31-08-2023 NEFT/AXISP00419716232/RIUP23/1803/CHOUDHARY CONSTRUC/PUNB0745400 27432.00</t>
  </si>
  <si>
    <t>17-07-2023 NEFT/AXISP00407488696/RIUP23/1109/CHOUDHARY CONST 105132.00</t>
  </si>
  <si>
    <t>31-08-2023 NEFT/AXISP00419716231/RIUP23/1802/CHOUDHARY CONSTRUC/PUNB0745400 21263.00</t>
  </si>
  <si>
    <t>Total Paid</t>
  </si>
  <si>
    <t>Balance Payable</t>
  </si>
  <si>
    <t>All work</t>
  </si>
  <si>
    <t>17-10-2023 NEFT/AXISP00435111138/RIUP23/2644/CHOUDHARY CONSTRUC/PUNB0745400 173900.00</t>
  </si>
  <si>
    <t>09-11-2023 NEFT/AXISP00442541864/RIUP23/3164/CHOUDHARY CONSTRUC/PUNB0745400 99000.00</t>
  </si>
  <si>
    <t>GST release</t>
  </si>
  <si>
    <t>17-10-2023 NEFT/AXISP00435111136/RIUP23/2642/CHOUDHARY CONSTRUC/PUNB0745400 173900.00</t>
  </si>
  <si>
    <t>09-11-2023 NEFT/AXISP00442779055/RIUP23/3195/CHOUDHARY CONSTRUC/PUNB0745400 99000.00</t>
  </si>
  <si>
    <t>17-10-2023 NEFT/AXISP00435111137/RIUP23/2643/CHOUDHARY CONSTRUC/PUNB0745400 264995.00</t>
  </si>
  <si>
    <t>18-11-2023 NEFT/AXISP00445057529/RIUP23/3303/CHOUDHARY CONSTRUC/PUNB0745400 50744.00</t>
  </si>
  <si>
    <t>09-01-2024 NEFT/AXISP00461001711/RIUP23/4141/CHOUDHARY CONSTRUC/PUNB0745400 132070.00</t>
  </si>
  <si>
    <t>22-12-2023 NEFT/AXISP00455046735/RIUP23/3833/CHOUDHARY CONSTRUC/PUNB0745400 28493.00</t>
  </si>
  <si>
    <t>15-12-2023 NEFT/AXISP00453272889/RIUP23/3730/CHOUDHARY CONSTRUC/PUNB0745400 148797.00</t>
  </si>
  <si>
    <t>22-12-2023 NEFT/AXISP00455046736/RIUP23/3832/CHOUDHARY CONSTRUC/PUNB0745400 24993.00</t>
  </si>
  <si>
    <t>30-11-2023 NEFT/AXISP00447586131/RIUP23/3333/CHOUDHARY CONSTRUC/PUNB0745400 31518.00</t>
  </si>
  <si>
    <t>18-11-2023 NEFT/AXISP00445057528/RIUP23/3302/CHOUDHARY CONSTRUC/PUNB0745400 33300.00</t>
  </si>
  <si>
    <t xml:space="preserve"> </t>
  </si>
  <si>
    <t>18-11-2023 NEFT/AXISP00445057527/RIUP23/3301/CHOUDHARY CONSTRUC/PUNB0745400 33300.00</t>
  </si>
  <si>
    <t>12-01-2024 NEFT/AXISP00462196166/RIUP23/4140/CHOUDHARY CONSTRUC/PUNB0745400 17174.00</t>
  </si>
  <si>
    <t xml:space="preserve">Total Hold </t>
  </si>
  <si>
    <t>Advance / Surplus</t>
  </si>
  <si>
    <t>18 &amp; 19</t>
  </si>
  <si>
    <t>18-01-2024 NEFT/AXISP00463439410/RIUP23/4261/CHOUDHARY CONSTRUC/PUNB0745400 145211.00</t>
  </si>
  <si>
    <t>20,21</t>
  </si>
  <si>
    <t>27-10--23</t>
  </si>
  <si>
    <t>11-12-2023 NEFT/AXISP00451701536/RIUP23/3607/CHOUDHARY CONSTRUC/PUNB0745400 4230.00</t>
  </si>
  <si>
    <t>11-12-2023 NEFT/AXISP00451701535/RIUP23/3606/CHOUDHARY CONSTRUC/PUNB0745400 22090.00</t>
  </si>
  <si>
    <t>12-02-2024 NEFT/AXISP00470368418/RIUP23/4324/CHOUDHARY CONSTRUC/PUNB0745400 25290.00</t>
  </si>
  <si>
    <t>16-02-2024 NEFT/AXISP00472105173/RIUP23/4323/CHOUDHARY CONSTRUC/PUNB0745400 22246.00</t>
  </si>
  <si>
    <t>Hold By Sanjay Sir</t>
  </si>
  <si>
    <t>GST Remaining</t>
  </si>
  <si>
    <t>31-03-2024 NEFT/AXISP00486642310/RIUP23/5314/CHOUDHARY CONSTRUC/PUNB0745400 304418.00</t>
  </si>
  <si>
    <t>26-04-2024 NEFT/AXISP00494041794/RIUP24/0146/CHOUDHARY CONSTRUC/PUNB0745400 294652.00</t>
  </si>
  <si>
    <t>26-04-2024 NEFT/AXISP00494041796/RIUP24/0218/CHOUDHARY CONSTRUC/PUNB0745400 58293.00</t>
  </si>
  <si>
    <t>26-04-2024 NEFT/AXISP00494041789/RIUP24/004/CHOUDHARY CONSTRUC/PUNB0745400 52250.00</t>
  </si>
  <si>
    <t>05-07-2024 NEFT/AXISP00515770430/RIUP23/4623/CHOUDHARY CONSTRUC/PUNB0745400 127650.00</t>
  </si>
  <si>
    <t>05-07-2024 NEFT/AXISP00515770429/RIUP24/0572/CHOUDHARY CONSTRUC/PUNB0745400 56423.00</t>
  </si>
  <si>
    <t>Advance Village Wise</t>
  </si>
  <si>
    <t>21-09-2024 NEFT/AXISP00542907683/RIUP24/1474/CHOUDHARY CONSTRUC/PUNB0745400 17906.00</t>
  </si>
  <si>
    <t>Extra Hold</t>
  </si>
  <si>
    <t>01-10-2024 NEFT/AXISP00547368148/RIUP24/2045/CHOUDHARY CONSTRUC/PUNB0745400 99000.00</t>
  </si>
  <si>
    <t>14-11-2024 NEFT/AXISP00569462149/RIUP24/2081/CHOUDHARY CONSTRUC/PUNB0745400 3429.00</t>
  </si>
  <si>
    <t>10-01-2025 NEFT/AXISP00597065259/RIUP24/2886/CHOUDHARY CONSTRUC/PUNB0745400 24750.00</t>
  </si>
  <si>
    <t>10-01-2025 NEFT/AXISP00597065256/RIUP24/2666/CHOUDHARY CONSTRUC/PUNB0745400 35814.00</t>
  </si>
  <si>
    <t>10-01-2025 NEFT/AXISP00597065258/RIUP24/2885/CHOUDHARY CONSTRUC/PUNB0745400 6858.00</t>
  </si>
  <si>
    <t>Uttar Pradesh</t>
  </si>
  <si>
    <t>Shamli</t>
  </si>
  <si>
    <t>Khera Bhau Simbalika Village - Unn Block - PH work</t>
  </si>
  <si>
    <t>Subcontractor:</t>
  </si>
  <si>
    <t>State:</t>
  </si>
  <si>
    <t>District: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</si>
  <si>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</si>
  <si>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</si>
  <si>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</si>
  <si>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</si>
  <si>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</si>
  <si>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</si>
  <si>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</si>
  <si>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</si>
  <si>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</si>
  <si>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</si>
  <si>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</si>
  <si>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</si>
  <si>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</si>
  <si>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</si>
  <si>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</si>
  <si>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</si>
  <si>
    <t xml:space="preserve">Khorsama village   Pump house chamber work </t>
  </si>
  <si>
    <t xml:space="preserve">Sakauti village   Pump house chamber work </t>
  </si>
  <si>
    <t xml:space="preserve">Hathchhoya village   Pump house work </t>
  </si>
  <si>
    <t xml:space="preserve">Patni pratappur village   Boundary wall  work  </t>
  </si>
  <si>
    <t xml:space="preserve">Akapur Fusgarah village   Pump house chamber work </t>
  </si>
  <si>
    <t xml:space="preserve">Akapur Fusgarah village  Pump house chamber work </t>
  </si>
  <si>
    <t>BW village   GH work</t>
  </si>
  <si>
    <t>Sheikpur Bamnoli Village   Kairana Block - PH work</t>
  </si>
  <si>
    <t>Nau Nagla Chondhaheri  village    Unn block PH work</t>
  </si>
  <si>
    <t xml:space="preserve">RATAUNDH  VILLAGE   PUMP.HOUSE WORK ATBIBIPUR </t>
  </si>
  <si>
    <t xml:space="preserve"> JAMALPUR VILLAGE   PUMP.HOUSE WORK</t>
  </si>
  <si>
    <t>Banjheri village   PH work</t>
  </si>
  <si>
    <t>Badhupura village   BW work</t>
  </si>
  <si>
    <t xml:space="preserve">, KABEERPUR AHATMAL village   RR work   BLOCK- UNN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</si>
</sst>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6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rgb="FFFF0000"/>
      <name val="Comic Sans MS"/>
      <family val="4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3">
    <xf numFmtId="0" fontId="0" fillId="0" borderId="0" xfId="0"/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0" xfId="1" applyNumberFormat="1" applyFont="1" applyFill="1" applyBorder="1" applyAlignment="1">
      <alignment horizontal="center" vertical="center"/>
    </xf>
    <xf numFmtId="43" fontId="5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 wrapText="1"/>
    </xf>
    <xf numFmtId="43" fontId="3" fillId="2" borderId="0" xfId="1" applyNumberFormat="1" applyFont="1" applyFill="1" applyBorder="1" applyAlignment="1">
      <alignment vertical="top"/>
    </xf>
    <xf numFmtId="0" fontId="0" fillId="0" borderId="0" xfId="0" applyAlignment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43" fontId="3" fillId="2" borderId="4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9" fontId="3" fillId="2" borderId="5" xfId="1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2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5" xfId="1" applyNumberFormat="1" applyFont="1" applyFill="1" applyBorder="1" applyAlignment="1">
      <alignment horizontal="center" vertical="center"/>
    </xf>
    <xf numFmtId="0" fontId="3" fillId="2" borderId="0" xfId="1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43" fontId="7" fillId="2" borderId="7" xfId="1" applyNumberFormat="1" applyFont="1" applyFill="1" applyBorder="1" applyAlignment="1">
      <alignment vertical="center"/>
    </xf>
    <xf numFmtId="0" fontId="6" fillId="3" borderId="9" xfId="0" applyFont="1" applyFill="1" applyBorder="1" applyAlignment="1">
      <alignment vertical="center"/>
    </xf>
    <xf numFmtId="43" fontId="3" fillId="3" borderId="9" xfId="1" applyNumberFormat="1" applyFont="1" applyFill="1" applyBorder="1" applyAlignment="1">
      <alignment vertical="center"/>
    </xf>
    <xf numFmtId="0" fontId="3" fillId="3" borderId="9" xfId="1" applyNumberFormat="1" applyFont="1" applyFill="1" applyBorder="1" applyAlignment="1">
      <alignment horizontal="center" vertical="center"/>
    </xf>
    <xf numFmtId="0" fontId="0" fillId="3" borderId="9" xfId="0" applyFill="1" applyBorder="1" applyAlignment="1">
      <alignment vertical="center"/>
    </xf>
    <xf numFmtId="0" fontId="7" fillId="2" borderId="7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43" fontId="3" fillId="2" borderId="7" xfId="1" applyNumberFormat="1" applyFont="1" applyFill="1" applyBorder="1" applyAlignment="1">
      <alignment vertical="center"/>
    </xf>
    <xf numFmtId="0" fontId="0" fillId="0" borderId="7" xfId="0" applyBorder="1" applyAlignment="1">
      <alignment vertical="center"/>
    </xf>
    <xf numFmtId="0" fontId="3" fillId="2" borderId="7" xfId="1" applyNumberFormat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vertical="center"/>
    </xf>
    <xf numFmtId="43" fontId="3" fillId="3" borderId="7" xfId="1" applyNumberFormat="1" applyFont="1" applyFill="1" applyBorder="1" applyAlignment="1">
      <alignment vertical="center"/>
    </xf>
    <xf numFmtId="0" fontId="3" fillId="3" borderId="7" xfId="1" applyNumberFormat="1" applyFont="1" applyFill="1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43" fontId="0" fillId="2" borderId="7" xfId="0" applyNumberForma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3" fillId="2" borderId="7" xfId="0" quotePrefix="1" applyFont="1" applyFill="1" applyBorder="1" applyAlignment="1">
      <alignment horizontal="center" vertical="center"/>
    </xf>
    <xf numFmtId="43" fontId="0" fillId="3" borderId="7" xfId="0" applyNumberFormat="1" applyFill="1" applyBorder="1" applyAlignment="1">
      <alignment vertical="center"/>
    </xf>
    <xf numFmtId="43" fontId="5" fillId="2" borderId="8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0" fontId="3" fillId="2" borderId="8" xfId="1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43" fontId="3" fillId="2" borderId="10" xfId="1" applyNumberFormat="1" applyFont="1" applyFill="1" applyBorder="1" applyAlignment="1">
      <alignment vertical="center"/>
    </xf>
    <xf numFmtId="0" fontId="0" fillId="0" borderId="10" xfId="0" applyBorder="1" applyAlignment="1">
      <alignment vertical="center"/>
    </xf>
    <xf numFmtId="0" fontId="7" fillId="2" borderId="9" xfId="0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0" fontId="3" fillId="2" borderId="9" xfId="1" applyNumberFormat="1" applyFont="1" applyFill="1" applyBorder="1" applyAlignment="1">
      <alignment horizontal="center" vertical="center"/>
    </xf>
    <xf numFmtId="43" fontId="5" fillId="2" borderId="9" xfId="1" applyNumberFormat="1" applyFont="1" applyFill="1" applyBorder="1" applyAlignment="1">
      <alignment vertical="center"/>
    </xf>
    <xf numFmtId="0" fontId="6" fillId="0" borderId="7" xfId="0" applyFont="1" applyBorder="1" applyAlignment="1">
      <alignment vertical="center"/>
    </xf>
    <xf numFmtId="43" fontId="10" fillId="4" borderId="7" xfId="1" applyNumberFormat="1" applyFont="1" applyFill="1" applyBorder="1" applyAlignment="1">
      <alignment vertical="center"/>
    </xf>
    <xf numFmtId="43" fontId="10" fillId="4" borderId="7" xfId="0" applyNumberFormat="1" applyFont="1" applyFill="1" applyBorder="1" applyAlignment="1">
      <alignment horizontal="center" vertical="center" wrapText="1"/>
    </xf>
    <xf numFmtId="43" fontId="10" fillId="4" borderId="10" xfId="1" applyNumberFormat="1" applyFont="1" applyFill="1" applyBorder="1" applyAlignment="1">
      <alignment vertical="center"/>
    </xf>
    <xf numFmtId="43" fontId="7" fillId="2" borderId="11" xfId="1" applyNumberFormat="1" applyFont="1" applyFill="1" applyBorder="1" applyAlignment="1">
      <alignment horizontal="center" vertical="center"/>
    </xf>
    <xf numFmtId="43" fontId="7" fillId="2" borderId="7" xfId="1" applyNumberFormat="1" applyFont="1" applyFill="1" applyBorder="1" applyAlignment="1">
      <alignment horizontal="center" vertical="center"/>
    </xf>
    <xf numFmtId="43" fontId="7" fillId="2" borderId="8" xfId="1" applyNumberFormat="1" applyFont="1" applyFill="1" applyBorder="1" applyAlignment="1">
      <alignment horizontal="center" vertical="center"/>
    </xf>
    <xf numFmtId="164" fontId="0" fillId="2" borderId="7" xfId="1" applyFont="1" applyFill="1" applyBorder="1" applyAlignment="1">
      <alignment vertical="center"/>
    </xf>
    <xf numFmtId="0" fontId="6" fillId="0" borderId="0" xfId="0" applyFont="1"/>
    <xf numFmtId="0" fontId="6" fillId="2" borderId="9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/>
    </xf>
    <xf numFmtId="164" fontId="11" fillId="2" borderId="9" xfId="1" applyFont="1" applyFill="1" applyBorder="1" applyAlignment="1">
      <alignment horizontal="center" vertical="center"/>
    </xf>
    <xf numFmtId="164" fontId="6" fillId="2" borderId="9" xfId="1" applyFont="1" applyFill="1" applyBorder="1" applyAlignment="1">
      <alignment horizontal="center" vertical="center"/>
    </xf>
    <xf numFmtId="14" fontId="8" fillId="2" borderId="8" xfId="1" applyNumberFormat="1" applyFont="1" applyFill="1" applyBorder="1" applyAlignment="1">
      <alignment horizontal="center" vertical="center"/>
    </xf>
    <xf numFmtId="43" fontId="8" fillId="2" borderId="8" xfId="1" applyNumberFormat="1" applyFont="1" applyFill="1" applyBorder="1" applyAlignment="1">
      <alignment horizontal="center" vertical="center"/>
    </xf>
    <xf numFmtId="43" fontId="9" fillId="2" borderId="9" xfId="1" applyNumberFormat="1" applyFont="1" applyFill="1" applyBorder="1" applyAlignment="1">
      <alignment horizontal="center" vertical="center"/>
    </xf>
    <xf numFmtId="43" fontId="7" fillId="2" borderId="11" xfId="1" applyNumberFormat="1" applyFont="1" applyFill="1" applyBorder="1" applyAlignment="1">
      <alignment horizontal="center" vertical="center"/>
    </xf>
    <xf numFmtId="43" fontId="7" fillId="2" borderId="7" xfId="1" applyNumberFormat="1" applyFont="1" applyFill="1" applyBorder="1" applyAlignment="1">
      <alignment horizontal="center" vertical="center"/>
    </xf>
    <xf numFmtId="43" fontId="7" fillId="2" borderId="8" xfId="1" applyNumberFormat="1" applyFont="1" applyFill="1" applyBorder="1" applyAlignment="1">
      <alignment horizontal="center" vertical="center"/>
    </xf>
    <xf numFmtId="4" fontId="7" fillId="2" borderId="12" xfId="0" applyNumberFormat="1" applyFont="1" applyFill="1" applyBorder="1" applyAlignment="1">
      <alignment horizontal="center" vertical="center"/>
    </xf>
    <xf numFmtId="4" fontId="7" fillId="2" borderId="13" xfId="0" applyNumberFormat="1" applyFont="1" applyFill="1" applyBorder="1" applyAlignment="1">
      <alignment horizontal="center" vertical="center"/>
    </xf>
    <xf numFmtId="166" fontId="0" fillId="2" borderId="0" xfId="0" applyNumberFormat="1" applyFill="1" applyAlignment="1">
      <alignment vertical="center"/>
    </xf>
    <xf numFmtId="166" fontId="2" fillId="2" borderId="0" xfId="1" applyNumberFormat="1" applyFont="1" applyFill="1" applyBorder="1" applyAlignment="1">
      <alignment vertical="center"/>
    </xf>
    <xf numFmtId="166" fontId="3" fillId="2" borderId="0" xfId="0" applyNumberFormat="1" applyFont="1" applyFill="1" applyAlignment="1">
      <alignment vertical="center"/>
    </xf>
    <xf numFmtId="166" fontId="6" fillId="2" borderId="9" xfId="0" applyNumberFormat="1" applyFont="1" applyFill="1" applyBorder="1" applyAlignment="1">
      <alignment horizontal="center" vertical="center"/>
    </xf>
    <xf numFmtId="166" fontId="3" fillId="2" borderId="5" xfId="1" applyNumberFormat="1" applyFont="1" applyFill="1" applyBorder="1" applyAlignment="1">
      <alignment vertical="center"/>
    </xf>
    <xf numFmtId="166" fontId="3" fillId="3" borderId="7" xfId="1" applyNumberFormat="1" applyFont="1" applyFill="1" applyBorder="1" applyAlignment="1">
      <alignment vertical="center"/>
    </xf>
    <xf numFmtId="166" fontId="3" fillId="2" borderId="7" xfId="1" applyNumberFormat="1" applyFont="1" applyFill="1" applyBorder="1" applyAlignment="1">
      <alignment vertical="center"/>
    </xf>
    <xf numFmtId="166" fontId="3" fillId="2" borderId="7" xfId="0" applyNumberFormat="1" applyFont="1" applyFill="1" applyBorder="1" applyAlignment="1">
      <alignment horizontal="center" vertical="center"/>
    </xf>
    <xf numFmtId="166" fontId="3" fillId="3" borderId="9" xfId="1" applyNumberFormat="1" applyFont="1" applyFill="1" applyBorder="1" applyAlignment="1">
      <alignment vertical="center"/>
    </xf>
    <xf numFmtId="166" fontId="3" fillId="2" borderId="10" xfId="0" applyNumberFormat="1" applyFont="1" applyFill="1" applyBorder="1" applyAlignment="1">
      <alignment horizontal="center" vertical="center"/>
    </xf>
    <xf numFmtId="166" fontId="3" fillId="2" borderId="9" xfId="1" applyNumberFormat="1" applyFont="1" applyFill="1" applyBorder="1" applyAlignment="1">
      <alignment vertical="center"/>
    </xf>
    <xf numFmtId="166" fontId="3" fillId="2" borderId="8" xfId="1" applyNumberFormat="1" applyFont="1" applyFill="1" applyBorder="1" applyAlignment="1">
      <alignment vertical="center"/>
    </xf>
    <xf numFmtId="166" fontId="3" fillId="2" borderId="0" xfId="1" applyNumberFormat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7"/>
  <sheetViews>
    <sheetView tabSelected="1" zoomScale="84" zoomScaleNormal="115" workbookViewId="0">
      <pane ySplit="5" topLeftCell="A6" activePane="bottomLeft" state="frozen"/>
      <selection pane="bottomLeft" activeCell="C1" sqref="C1:C1048576"/>
    </sheetView>
  </sheetViews>
  <sheetFormatPr defaultColWidth="9" defaultRowHeight="29.25" customHeight="1" x14ac:dyDescent="0.25"/>
  <cols>
    <col min="1" max="1" width="13.7109375" style="1" customWidth="1"/>
    <col min="2" max="2" width="30" style="2" customWidth="1"/>
    <col min="3" max="3" width="16.85546875" style="80" bestFit="1" customWidth="1"/>
    <col min="4" max="4" width="11.5703125" style="22" bestFit="1" customWidth="1"/>
    <col min="5" max="5" width="13.28515625" style="2" bestFit="1" customWidth="1"/>
    <col min="6" max="7" width="13.28515625" style="2" customWidth="1"/>
    <col min="8" max="8" width="14.7109375" style="8" customWidth="1"/>
    <col min="9" max="9" width="12.85546875" style="8" bestFit="1" customWidth="1"/>
    <col min="10" max="10" width="13.42578125" style="2" customWidth="1"/>
    <col min="11" max="11" width="16.140625" style="2" bestFit="1" customWidth="1"/>
    <col min="12" max="13" width="16.140625" style="2" customWidth="1"/>
    <col min="14" max="14" width="16.140625" style="2" bestFit="1" customWidth="1"/>
    <col min="15" max="16" width="14.85546875" style="2" customWidth="1"/>
    <col min="17" max="17" width="17.42578125" style="2" customWidth="1"/>
    <col min="18" max="18" width="20" style="2" bestFit="1" customWidth="1"/>
    <col min="19" max="19" width="91.42578125" style="2" bestFit="1" customWidth="1"/>
    <col min="20" max="20" width="22" style="2" bestFit="1" customWidth="1"/>
    <col min="21" max="16384" width="9" style="2"/>
  </cols>
  <sheetData>
    <row r="1" spans="1:20" ht="29.25" customHeight="1" x14ac:dyDescent="0.25">
      <c r="A1" s="66" t="s">
        <v>91</v>
      </c>
      <c r="B1" s="1" t="s">
        <v>28</v>
      </c>
      <c r="E1" s="13"/>
      <c r="F1" s="13"/>
      <c r="G1" s="13"/>
      <c r="H1" s="3"/>
      <c r="I1" s="3"/>
    </row>
    <row r="2" spans="1:20" ht="29.25" customHeight="1" x14ac:dyDescent="0.25">
      <c r="A2" s="66" t="s">
        <v>92</v>
      </c>
      <c r="B2" s="4" t="s">
        <v>88</v>
      </c>
      <c r="C2" s="81"/>
      <c r="D2" s="23"/>
      <c r="H2" s="9" t="s">
        <v>45</v>
      </c>
      <c r="I2" s="10"/>
      <c r="J2" s="5"/>
      <c r="K2" s="5"/>
      <c r="L2" s="5"/>
      <c r="M2" s="5"/>
      <c r="N2" s="5"/>
      <c r="O2" s="5"/>
      <c r="P2" s="5"/>
      <c r="Q2" s="5"/>
    </row>
    <row r="3" spans="1:20" ht="29.25" customHeight="1" x14ac:dyDescent="0.25">
      <c r="A3" s="66" t="s">
        <v>93</v>
      </c>
      <c r="B3" s="4" t="s">
        <v>89</v>
      </c>
      <c r="C3" s="81"/>
      <c r="D3" s="23"/>
      <c r="H3" s="9"/>
      <c r="I3" s="10"/>
      <c r="J3" s="5"/>
      <c r="K3" s="5"/>
      <c r="L3" s="5"/>
      <c r="M3" s="5"/>
      <c r="N3" s="5"/>
      <c r="O3" s="5"/>
      <c r="P3" s="5"/>
      <c r="Q3" s="5"/>
    </row>
    <row r="4" spans="1:20" ht="29.25" customHeight="1" thickBot="1" x14ac:dyDescent="0.3">
      <c r="A4" s="66" t="s">
        <v>94</v>
      </c>
      <c r="B4" s="5" t="s">
        <v>89</v>
      </c>
      <c r="C4" s="82"/>
      <c r="D4" s="24"/>
      <c r="E4" s="5"/>
      <c r="F4" s="5"/>
      <c r="G4" s="5"/>
      <c r="H4" s="6"/>
      <c r="I4" s="6"/>
      <c r="J4" s="5"/>
      <c r="K4" s="5"/>
      <c r="L4" s="5"/>
      <c r="M4" s="5"/>
      <c r="N4" s="5"/>
      <c r="R4" s="7"/>
      <c r="S4" s="7"/>
      <c r="T4" s="7"/>
    </row>
    <row r="5" spans="1:20" ht="29.25" customHeight="1" x14ac:dyDescent="0.25">
      <c r="A5" s="67" t="s">
        <v>95</v>
      </c>
      <c r="B5" s="68" t="s">
        <v>96</v>
      </c>
      <c r="C5" s="83" t="s">
        <v>97</v>
      </c>
      <c r="D5" s="69" t="s">
        <v>98</v>
      </c>
      <c r="E5" s="68" t="s">
        <v>99</v>
      </c>
      <c r="F5" s="68" t="s">
        <v>100</v>
      </c>
      <c r="G5" s="69" t="s">
        <v>101</v>
      </c>
      <c r="H5" s="70" t="s">
        <v>102</v>
      </c>
      <c r="I5" s="71" t="s">
        <v>0</v>
      </c>
      <c r="J5" s="68" t="s">
        <v>103</v>
      </c>
      <c r="K5" s="68" t="s">
        <v>104</v>
      </c>
      <c r="L5" s="68" t="s">
        <v>105</v>
      </c>
      <c r="M5" s="68" t="s">
        <v>106</v>
      </c>
      <c r="N5" s="14" t="s">
        <v>3</v>
      </c>
      <c r="O5" s="14" t="s">
        <v>107</v>
      </c>
      <c r="P5" s="14" t="s">
        <v>2</v>
      </c>
      <c r="Q5" s="15" t="s">
        <v>108</v>
      </c>
      <c r="R5" s="20" t="s">
        <v>109</v>
      </c>
      <c r="S5" s="15" t="s">
        <v>1</v>
      </c>
      <c r="T5" s="20" t="s">
        <v>80</v>
      </c>
    </row>
    <row r="6" spans="1:20" ht="29.25" customHeight="1" thickBot="1" x14ac:dyDescent="0.3">
      <c r="A6" s="21"/>
      <c r="B6" s="17"/>
      <c r="C6" s="84"/>
      <c r="D6" s="25"/>
      <c r="E6" s="17"/>
      <c r="F6" s="17"/>
      <c r="G6" s="17"/>
      <c r="H6" s="17"/>
      <c r="I6" s="17"/>
      <c r="J6" s="19">
        <v>0.01</v>
      </c>
      <c r="K6" s="19">
        <v>0.05</v>
      </c>
      <c r="L6" s="19">
        <v>0.1</v>
      </c>
      <c r="M6" s="19">
        <v>0.1</v>
      </c>
      <c r="N6" s="19">
        <v>0.05</v>
      </c>
      <c r="O6" s="17"/>
      <c r="P6" s="17"/>
      <c r="Q6" s="18"/>
      <c r="R6" s="16"/>
      <c r="S6" s="18"/>
      <c r="T6" s="16"/>
    </row>
    <row r="7" spans="1:20" ht="29.25" customHeight="1" x14ac:dyDescent="0.25">
      <c r="A7" s="39"/>
      <c r="B7" s="40"/>
      <c r="C7" s="85"/>
      <c r="D7" s="41"/>
      <c r="E7" s="40"/>
      <c r="F7" s="40"/>
      <c r="G7" s="40"/>
      <c r="H7" s="40"/>
      <c r="I7" s="40"/>
      <c r="J7" s="40"/>
      <c r="K7" s="40"/>
      <c r="L7" s="40"/>
      <c r="M7" s="40"/>
      <c r="N7" s="42"/>
      <c r="O7" s="40"/>
      <c r="P7" s="40"/>
      <c r="Q7" s="40"/>
      <c r="R7" s="40"/>
      <c r="S7" s="42"/>
      <c r="T7" s="40"/>
    </row>
    <row r="8" spans="1:20" ht="29.25" customHeight="1" x14ac:dyDescent="0.25">
      <c r="A8" s="33">
        <v>52841</v>
      </c>
      <c r="B8" s="36" t="s">
        <v>110</v>
      </c>
      <c r="C8" s="86">
        <v>44931</v>
      </c>
      <c r="D8" s="38">
        <v>2</v>
      </c>
      <c r="E8" s="36">
        <v>381000</v>
      </c>
      <c r="F8" s="36">
        <v>30520</v>
      </c>
      <c r="G8" s="36">
        <v>350480</v>
      </c>
      <c r="H8" s="36">
        <v>63086</v>
      </c>
      <c r="I8" s="36">
        <v>413566</v>
      </c>
      <c r="J8" s="36">
        <v>3505</v>
      </c>
      <c r="K8" s="36">
        <v>17524</v>
      </c>
      <c r="L8" s="36"/>
      <c r="M8" s="36"/>
      <c r="N8" s="44"/>
      <c r="O8" s="59">
        <v>63086</v>
      </c>
      <c r="P8" s="36">
        <v>17524</v>
      </c>
      <c r="Q8" s="36">
        <v>311927</v>
      </c>
      <c r="R8" s="36">
        <v>148500</v>
      </c>
      <c r="S8" s="37" t="s">
        <v>20</v>
      </c>
      <c r="T8" s="36">
        <f>SUM(Q7:Q10)-SUM(R7:R10)</f>
        <v>0</v>
      </c>
    </row>
    <row r="9" spans="1:20" ht="29.25" customHeight="1" x14ac:dyDescent="0.25">
      <c r="A9" s="33">
        <v>52841</v>
      </c>
      <c r="B9" s="36" t="s">
        <v>5</v>
      </c>
      <c r="C9" s="86">
        <v>44982</v>
      </c>
      <c r="D9" s="38">
        <v>2</v>
      </c>
      <c r="E9" s="36">
        <v>63086</v>
      </c>
      <c r="F9" s="36"/>
      <c r="G9" s="36"/>
      <c r="H9" s="36"/>
      <c r="I9" s="36"/>
      <c r="J9" s="36"/>
      <c r="K9" s="36"/>
      <c r="L9" s="36"/>
      <c r="M9" s="36"/>
      <c r="N9" s="44"/>
      <c r="O9" s="36"/>
      <c r="P9" s="36"/>
      <c r="Q9" s="59">
        <v>63086</v>
      </c>
      <c r="R9" s="36">
        <v>163427</v>
      </c>
      <c r="S9" s="37" t="s">
        <v>21</v>
      </c>
      <c r="T9" s="36"/>
    </row>
    <row r="10" spans="1:20" ht="29.25" customHeight="1" x14ac:dyDescent="0.25">
      <c r="A10" s="33">
        <v>52841</v>
      </c>
      <c r="B10" s="36"/>
      <c r="C10" s="86"/>
      <c r="D10" s="38"/>
      <c r="E10" s="36"/>
      <c r="F10" s="36"/>
      <c r="G10" s="36"/>
      <c r="H10" s="36"/>
      <c r="I10" s="36"/>
      <c r="J10" s="36"/>
      <c r="K10" s="36"/>
      <c r="L10" s="36"/>
      <c r="M10" s="36"/>
      <c r="N10" s="44"/>
      <c r="O10" s="36"/>
      <c r="P10" s="36"/>
      <c r="Q10" s="36"/>
      <c r="R10" s="36">
        <v>63086</v>
      </c>
      <c r="S10" s="37" t="s">
        <v>22</v>
      </c>
      <c r="T10" s="36"/>
    </row>
    <row r="11" spans="1:20" ht="29.25" customHeight="1" x14ac:dyDescent="0.25">
      <c r="A11" s="39"/>
      <c r="B11" s="40"/>
      <c r="C11" s="85"/>
      <c r="D11" s="41"/>
      <c r="E11" s="40"/>
      <c r="F11" s="40"/>
      <c r="G11" s="40"/>
      <c r="H11" s="40"/>
      <c r="I11" s="40"/>
      <c r="J11" s="40"/>
      <c r="K11" s="40"/>
      <c r="L11" s="40"/>
      <c r="M11" s="40"/>
      <c r="N11" s="42"/>
      <c r="O11" s="40"/>
      <c r="P11" s="40"/>
      <c r="Q11" s="40"/>
      <c r="R11" s="40"/>
      <c r="S11" s="42"/>
      <c r="T11" s="40"/>
    </row>
    <row r="12" spans="1:20" ht="29.25" customHeight="1" x14ac:dyDescent="0.25">
      <c r="A12" s="33">
        <v>52844</v>
      </c>
      <c r="B12" s="36" t="s">
        <v>111</v>
      </c>
      <c r="C12" s="86">
        <v>44931</v>
      </c>
      <c r="D12" s="38">
        <v>1</v>
      </c>
      <c r="E12" s="36">
        <v>381000</v>
      </c>
      <c r="F12" s="36">
        <v>41965</v>
      </c>
      <c r="G12" s="36">
        <v>339035</v>
      </c>
      <c r="H12" s="36">
        <v>61026</v>
      </c>
      <c r="I12" s="36">
        <v>400061</v>
      </c>
      <c r="J12" s="36">
        <v>3390</v>
      </c>
      <c r="K12" s="36">
        <v>16952</v>
      </c>
      <c r="L12" s="36"/>
      <c r="M12" s="36"/>
      <c r="N12" s="44"/>
      <c r="O12" s="59">
        <v>61026</v>
      </c>
      <c r="P12" s="36">
        <v>16952</v>
      </c>
      <c r="Q12" s="36">
        <v>301741</v>
      </c>
      <c r="R12" s="36">
        <v>148500</v>
      </c>
      <c r="S12" s="37" t="s">
        <v>17</v>
      </c>
      <c r="T12" s="36">
        <f>SUM(Q11:Q14)-SUM(R11:R14)</f>
        <v>0</v>
      </c>
    </row>
    <row r="13" spans="1:20" ht="29.25" customHeight="1" x14ac:dyDescent="0.25">
      <c r="A13" s="33">
        <v>52844</v>
      </c>
      <c r="B13" s="36" t="s">
        <v>5</v>
      </c>
      <c r="C13" s="86">
        <v>44982</v>
      </c>
      <c r="D13" s="38">
        <v>1</v>
      </c>
      <c r="E13" s="36">
        <v>61026</v>
      </c>
      <c r="F13" s="36"/>
      <c r="G13" s="36"/>
      <c r="H13" s="36"/>
      <c r="I13" s="36"/>
      <c r="J13" s="36"/>
      <c r="K13" s="36"/>
      <c r="L13" s="36"/>
      <c r="M13" s="36"/>
      <c r="N13" s="44"/>
      <c r="O13" s="36"/>
      <c r="P13" s="36"/>
      <c r="Q13" s="59">
        <v>61026</v>
      </c>
      <c r="R13" s="36">
        <v>153241</v>
      </c>
      <c r="S13" s="37" t="s">
        <v>18</v>
      </c>
      <c r="T13" s="36"/>
    </row>
    <row r="14" spans="1:20" ht="29.25" customHeight="1" x14ac:dyDescent="0.25">
      <c r="A14" s="33">
        <v>52844</v>
      </c>
      <c r="B14" s="36"/>
      <c r="C14" s="86"/>
      <c r="D14" s="38"/>
      <c r="E14" s="36"/>
      <c r="F14" s="36"/>
      <c r="G14" s="36"/>
      <c r="H14" s="36"/>
      <c r="I14" s="36"/>
      <c r="J14" s="36"/>
      <c r="K14" s="36"/>
      <c r="L14" s="36"/>
      <c r="M14" s="36"/>
      <c r="N14" s="44"/>
      <c r="O14" s="36"/>
      <c r="P14" s="36"/>
      <c r="Q14" s="36"/>
      <c r="R14" s="36">
        <v>61026</v>
      </c>
      <c r="S14" s="37" t="s">
        <v>19</v>
      </c>
      <c r="T14" s="36"/>
    </row>
    <row r="15" spans="1:20" ht="29.25" customHeight="1" x14ac:dyDescent="0.25">
      <c r="A15" s="39"/>
      <c r="B15" s="40"/>
      <c r="C15" s="85"/>
      <c r="D15" s="41"/>
      <c r="E15" s="40"/>
      <c r="F15" s="40"/>
      <c r="G15" s="40"/>
      <c r="H15" s="40"/>
      <c r="I15" s="40"/>
      <c r="J15" s="40"/>
      <c r="K15" s="40"/>
      <c r="L15" s="40"/>
      <c r="M15" s="40"/>
      <c r="N15" s="42"/>
      <c r="O15" s="40"/>
      <c r="P15" s="40"/>
      <c r="Q15" s="40"/>
      <c r="R15" s="40"/>
      <c r="S15" s="42"/>
      <c r="T15" s="40"/>
    </row>
    <row r="16" spans="1:20" ht="29.25" customHeight="1" x14ac:dyDescent="0.25">
      <c r="A16" s="33">
        <v>54747</v>
      </c>
      <c r="B16" s="36" t="s">
        <v>11</v>
      </c>
      <c r="C16" s="86">
        <v>44960</v>
      </c>
      <c r="D16" s="38">
        <v>3</v>
      </c>
      <c r="E16" s="36">
        <v>228600</v>
      </c>
      <c r="F16" s="36">
        <v>15260</v>
      </c>
      <c r="G16" s="36">
        <f>E16-F16</f>
        <v>213340</v>
      </c>
      <c r="H16" s="36">
        <f>G16*18%</f>
        <v>38401.199999999997</v>
      </c>
      <c r="I16" s="36">
        <f>G16+H16</f>
        <v>251741.2</v>
      </c>
      <c r="J16" s="36">
        <f>G16*1%</f>
        <v>2133.4</v>
      </c>
      <c r="K16" s="36">
        <f>G16*5%</f>
        <v>10667</v>
      </c>
      <c r="L16" s="36"/>
      <c r="M16" s="36"/>
      <c r="N16" s="43">
        <f>G16*5%</f>
        <v>10667</v>
      </c>
      <c r="O16" s="59">
        <f>+H16</f>
        <v>38401.199999999997</v>
      </c>
      <c r="P16" s="36"/>
      <c r="Q16" s="36">
        <f t="shared" ref="Q16" si="0">ROUND(I16-SUM(J16:P16),)</f>
        <v>189873</v>
      </c>
      <c r="R16" s="36">
        <v>148500</v>
      </c>
      <c r="S16" s="37" t="s">
        <v>12</v>
      </c>
      <c r="T16" s="36">
        <f>SUM(Q16:Q20)-SUM(R16:R20)</f>
        <v>0</v>
      </c>
    </row>
    <row r="17" spans="1:20" ht="29.25" customHeight="1" x14ac:dyDescent="0.25">
      <c r="A17" s="33">
        <v>54747</v>
      </c>
      <c r="B17" s="36" t="s">
        <v>11</v>
      </c>
      <c r="C17" s="86">
        <v>44995</v>
      </c>
      <c r="D17" s="38">
        <v>4</v>
      </c>
      <c r="E17" s="36">
        <v>152400</v>
      </c>
      <c r="F17" s="36">
        <v>0</v>
      </c>
      <c r="G17" s="36">
        <v>152400</v>
      </c>
      <c r="H17" s="36">
        <v>27432</v>
      </c>
      <c r="I17" s="36">
        <v>179832</v>
      </c>
      <c r="J17" s="36">
        <v>1524</v>
      </c>
      <c r="K17" s="36">
        <v>7620</v>
      </c>
      <c r="L17" s="36"/>
      <c r="M17" s="36"/>
      <c r="N17" s="44">
        <v>7620</v>
      </c>
      <c r="O17" s="59">
        <v>27432</v>
      </c>
      <c r="P17" s="36"/>
      <c r="Q17" s="36">
        <v>135636</v>
      </c>
      <c r="R17" s="36">
        <v>41373</v>
      </c>
      <c r="S17" s="37" t="s">
        <v>13</v>
      </c>
      <c r="T17" s="36"/>
    </row>
    <row r="18" spans="1:20" ht="29.25" customHeight="1" x14ac:dyDescent="0.25">
      <c r="A18" s="33">
        <v>54747</v>
      </c>
      <c r="B18" s="36" t="s">
        <v>5</v>
      </c>
      <c r="C18" s="86">
        <v>45002</v>
      </c>
      <c r="D18" s="38">
        <v>3</v>
      </c>
      <c r="E18" s="36">
        <v>38401</v>
      </c>
      <c r="F18" s="36"/>
      <c r="G18" s="36"/>
      <c r="H18" s="36"/>
      <c r="I18" s="36"/>
      <c r="J18" s="36"/>
      <c r="K18" s="36"/>
      <c r="L18" s="36"/>
      <c r="M18" s="36"/>
      <c r="N18" s="44"/>
      <c r="O18" s="36"/>
      <c r="P18" s="36"/>
      <c r="Q18" s="59">
        <v>38401</v>
      </c>
      <c r="R18" s="36">
        <v>135636</v>
      </c>
      <c r="S18" s="37" t="s">
        <v>14</v>
      </c>
      <c r="T18" s="36"/>
    </row>
    <row r="19" spans="1:20" ht="29.25" customHeight="1" x14ac:dyDescent="0.25">
      <c r="A19" s="33">
        <v>54747</v>
      </c>
      <c r="B19" s="36" t="s">
        <v>5</v>
      </c>
      <c r="C19" s="86">
        <v>45040</v>
      </c>
      <c r="D19" s="38">
        <v>4</v>
      </c>
      <c r="E19" s="36">
        <v>27432</v>
      </c>
      <c r="F19" s="36"/>
      <c r="G19" s="36"/>
      <c r="H19" s="36"/>
      <c r="I19" s="36"/>
      <c r="J19" s="36"/>
      <c r="K19" s="36"/>
      <c r="L19" s="36"/>
      <c r="M19" s="36"/>
      <c r="N19" s="44"/>
      <c r="O19" s="36"/>
      <c r="P19" s="36"/>
      <c r="Q19" s="59">
        <v>27432</v>
      </c>
      <c r="R19" s="36">
        <v>38401</v>
      </c>
      <c r="S19" s="37" t="s">
        <v>15</v>
      </c>
      <c r="T19" s="36"/>
    </row>
    <row r="20" spans="1:20" ht="29.25" customHeight="1" x14ac:dyDescent="0.25">
      <c r="A20" s="33">
        <v>54747</v>
      </c>
      <c r="B20" s="36"/>
      <c r="C20" s="86"/>
      <c r="D20" s="38"/>
      <c r="E20" s="36"/>
      <c r="F20" s="36"/>
      <c r="G20" s="36"/>
      <c r="H20" s="36"/>
      <c r="I20" s="36"/>
      <c r="J20" s="36"/>
      <c r="K20" s="36"/>
      <c r="L20" s="36"/>
      <c r="M20" s="36"/>
      <c r="N20" s="44"/>
      <c r="O20" s="36"/>
      <c r="P20" s="36"/>
      <c r="Q20" s="36"/>
      <c r="R20" s="36">
        <v>27432</v>
      </c>
      <c r="S20" s="37" t="s">
        <v>16</v>
      </c>
      <c r="T20" s="36"/>
    </row>
    <row r="21" spans="1:20" ht="29.25" customHeight="1" x14ac:dyDescent="0.25">
      <c r="A21" s="39"/>
      <c r="B21" s="40"/>
      <c r="C21" s="85"/>
      <c r="D21" s="41"/>
      <c r="E21" s="40"/>
      <c r="F21" s="40"/>
      <c r="G21" s="40"/>
      <c r="H21" s="40"/>
      <c r="I21" s="40"/>
      <c r="J21" s="40"/>
      <c r="K21" s="40"/>
      <c r="L21" s="40"/>
      <c r="M21" s="40"/>
      <c r="N21" s="42"/>
      <c r="O21" s="40"/>
      <c r="P21" s="40"/>
      <c r="Q21" s="40"/>
      <c r="R21" s="40"/>
      <c r="S21" s="42"/>
      <c r="T21" s="40"/>
    </row>
    <row r="22" spans="1:20" ht="29.25" customHeight="1" x14ac:dyDescent="0.25">
      <c r="A22" s="33">
        <v>55156</v>
      </c>
      <c r="B22" s="36" t="s">
        <v>8</v>
      </c>
      <c r="C22" s="86">
        <v>45031</v>
      </c>
      <c r="D22" s="38">
        <v>1</v>
      </c>
      <c r="E22" s="36">
        <v>275625</v>
      </c>
      <c r="F22" s="36">
        <v>15260</v>
      </c>
      <c r="G22" s="36">
        <f>E22-F22</f>
        <v>260365</v>
      </c>
      <c r="H22" s="36">
        <f>G22*18%</f>
        <v>46865.7</v>
      </c>
      <c r="I22" s="36">
        <f>G22+H22</f>
        <v>307230.7</v>
      </c>
      <c r="J22" s="36">
        <f>G22*1%</f>
        <v>2603.65</v>
      </c>
      <c r="K22" s="36">
        <f>G22*5%</f>
        <v>13018.25</v>
      </c>
      <c r="L22" s="36"/>
      <c r="M22" s="36"/>
      <c r="N22" s="43">
        <f>G22*5%</f>
        <v>13018.25</v>
      </c>
      <c r="O22" s="59">
        <f>+H22</f>
        <v>46865.7</v>
      </c>
      <c r="P22" s="36"/>
      <c r="Q22" s="36">
        <f t="shared" ref="Q22" si="1">ROUND(I22-SUM(J22:P22),)</f>
        <v>231725</v>
      </c>
      <c r="R22" s="36">
        <v>231725</v>
      </c>
      <c r="S22" s="37" t="s">
        <v>9</v>
      </c>
      <c r="T22" s="36">
        <f>SUM(Q22:Q25)-SUM(R22:R25)</f>
        <v>-1</v>
      </c>
    </row>
    <row r="23" spans="1:20" ht="29.25" customHeight="1" x14ac:dyDescent="0.25">
      <c r="A23" s="33">
        <v>55156</v>
      </c>
      <c r="B23" s="36" t="s">
        <v>5</v>
      </c>
      <c r="C23" s="86">
        <v>45072</v>
      </c>
      <c r="D23" s="38">
        <v>1</v>
      </c>
      <c r="E23" s="36">
        <v>46866</v>
      </c>
      <c r="F23" s="36"/>
      <c r="G23" s="36"/>
      <c r="H23" s="36"/>
      <c r="I23" s="36"/>
      <c r="J23" s="36"/>
      <c r="K23" s="36"/>
      <c r="L23" s="36"/>
      <c r="M23" s="36"/>
      <c r="N23" s="44"/>
      <c r="O23" s="36"/>
      <c r="P23" s="36"/>
      <c r="Q23" s="59">
        <f>E23</f>
        <v>46866</v>
      </c>
      <c r="R23" s="36">
        <v>46866</v>
      </c>
      <c r="S23" s="37" t="s">
        <v>10</v>
      </c>
      <c r="T23" s="36"/>
    </row>
    <row r="24" spans="1:20" ht="29.25" customHeight="1" x14ac:dyDescent="0.25">
      <c r="A24" s="33">
        <v>55156</v>
      </c>
      <c r="B24" s="36"/>
      <c r="C24" s="86">
        <v>45114</v>
      </c>
      <c r="D24" s="38">
        <v>4</v>
      </c>
      <c r="E24" s="36">
        <v>118125</v>
      </c>
      <c r="F24" s="36"/>
      <c r="G24" s="36">
        <f>E24-F24</f>
        <v>118125</v>
      </c>
      <c r="H24" s="36">
        <f>G24*18%</f>
        <v>21262.5</v>
      </c>
      <c r="I24" s="36">
        <f>G24+H24</f>
        <v>139387.5</v>
      </c>
      <c r="J24" s="36">
        <f>G24*1%</f>
        <v>1181.25</v>
      </c>
      <c r="K24" s="36">
        <f>G24*5%</f>
        <v>5906.25</v>
      </c>
      <c r="L24" s="36"/>
      <c r="M24" s="36"/>
      <c r="N24" s="43">
        <f>G24*5%</f>
        <v>5906.25</v>
      </c>
      <c r="O24" s="59">
        <f>+H24</f>
        <v>21262.5</v>
      </c>
      <c r="P24" s="36"/>
      <c r="Q24" s="36">
        <f t="shared" ref="Q24" si="2">ROUND(I24-SUM(J24:P24),)</f>
        <v>105131</v>
      </c>
      <c r="R24" s="36">
        <v>105132</v>
      </c>
      <c r="S24" s="37" t="s">
        <v>41</v>
      </c>
      <c r="T24" s="36"/>
    </row>
    <row r="25" spans="1:20" ht="29.25" customHeight="1" x14ac:dyDescent="0.25">
      <c r="A25" s="33">
        <v>55156</v>
      </c>
      <c r="B25" s="36" t="s">
        <v>48</v>
      </c>
      <c r="C25" s="86">
        <v>45132</v>
      </c>
      <c r="D25" s="38">
        <v>4</v>
      </c>
      <c r="E25" s="36">
        <v>21263</v>
      </c>
      <c r="F25" s="36"/>
      <c r="G25" s="36"/>
      <c r="H25" s="36"/>
      <c r="I25" s="36"/>
      <c r="J25" s="36"/>
      <c r="K25" s="36"/>
      <c r="L25" s="36"/>
      <c r="M25" s="36"/>
      <c r="N25" s="44"/>
      <c r="O25" s="36"/>
      <c r="P25" s="36"/>
      <c r="Q25" s="59">
        <f>E25</f>
        <v>21263</v>
      </c>
      <c r="R25" s="36">
        <v>21263</v>
      </c>
      <c r="S25" s="37" t="s">
        <v>42</v>
      </c>
      <c r="T25" s="36"/>
    </row>
    <row r="26" spans="1:20" ht="29.25" customHeight="1" x14ac:dyDescent="0.25">
      <c r="A26" s="39"/>
      <c r="B26" s="40"/>
      <c r="C26" s="85"/>
      <c r="D26" s="41"/>
      <c r="E26" s="40"/>
      <c r="F26" s="40"/>
      <c r="G26" s="40">
        <f>E26-F26</f>
        <v>0</v>
      </c>
      <c r="H26" s="40">
        <f>G26*18%</f>
        <v>0</v>
      </c>
      <c r="I26" s="40">
        <f>G26+H26</f>
        <v>0</v>
      </c>
      <c r="J26" s="40">
        <f>G26*$J$6</f>
        <v>0</v>
      </c>
      <c r="K26" s="40"/>
      <c r="L26" s="40"/>
      <c r="M26" s="40"/>
      <c r="N26" s="42"/>
      <c r="O26" s="40"/>
      <c r="P26" s="40"/>
      <c r="Q26" s="40">
        <f>ROUND(I26-SUM(J26:O26),)</f>
        <v>0</v>
      </c>
      <c r="R26" s="40"/>
      <c r="S26" s="42"/>
      <c r="T26" s="40"/>
    </row>
    <row r="27" spans="1:20" ht="29.25" customHeight="1" x14ac:dyDescent="0.25">
      <c r="A27" s="33">
        <v>57702</v>
      </c>
      <c r="B27" s="36" t="s">
        <v>112</v>
      </c>
      <c r="C27" s="86">
        <v>45079</v>
      </c>
      <c r="D27" s="38">
        <v>3</v>
      </c>
      <c r="E27" s="36">
        <v>228600</v>
      </c>
      <c r="F27" s="36">
        <v>26705</v>
      </c>
      <c r="G27" s="36">
        <f>E27-F27</f>
        <v>201895</v>
      </c>
      <c r="H27" s="36">
        <f>G27*18%</f>
        <v>36341.1</v>
      </c>
      <c r="I27" s="36">
        <f>G27+H27</f>
        <v>238236.1</v>
      </c>
      <c r="J27" s="36">
        <f>G27*1%</f>
        <v>2018.95</v>
      </c>
      <c r="K27" s="36">
        <f>G27*5%</f>
        <v>10094.75</v>
      </c>
      <c r="L27" s="36"/>
      <c r="M27" s="36"/>
      <c r="N27" s="43">
        <f>G27*5%</f>
        <v>10094.75</v>
      </c>
      <c r="O27" s="59">
        <f>+H27</f>
        <v>36341.1</v>
      </c>
      <c r="P27" s="36"/>
      <c r="Q27" s="36">
        <f t="shared" ref="Q27" si="3">ROUND(I27-SUM(J27:P27),)</f>
        <v>179687</v>
      </c>
      <c r="R27" s="36">
        <v>179686</v>
      </c>
      <c r="S27" s="37" t="s">
        <v>7</v>
      </c>
      <c r="T27" s="36">
        <f>SUM(Q27:Q30)-SUM(R27:R30)</f>
        <v>1</v>
      </c>
    </row>
    <row r="28" spans="1:20" ht="29.25" customHeight="1" x14ac:dyDescent="0.25">
      <c r="A28" s="33">
        <v>57702</v>
      </c>
      <c r="B28" s="34" t="s">
        <v>112</v>
      </c>
      <c r="C28" s="87">
        <v>45114</v>
      </c>
      <c r="D28" s="35">
        <v>5</v>
      </c>
      <c r="E28" s="36">
        <f>(370000+11000)*40%</f>
        <v>152400</v>
      </c>
      <c r="F28" s="36">
        <v>0</v>
      </c>
      <c r="G28" s="36">
        <f>E28-F28</f>
        <v>152400</v>
      </c>
      <c r="H28" s="36">
        <f>ROUND(G28*18%,0)</f>
        <v>27432</v>
      </c>
      <c r="I28" s="36">
        <f>G28+H28</f>
        <v>179832</v>
      </c>
      <c r="J28" s="36">
        <f>ROUND(G28*$J$6,0)</f>
        <v>1524</v>
      </c>
      <c r="K28" s="36">
        <f>ROUND(G28*$K$6,0)</f>
        <v>7620</v>
      </c>
      <c r="L28" s="36"/>
      <c r="M28" s="36"/>
      <c r="N28" s="36">
        <f>G28*10%</f>
        <v>15240</v>
      </c>
      <c r="O28" s="59">
        <v>27432</v>
      </c>
      <c r="P28" s="44"/>
      <c r="Q28" s="36">
        <f>ROUND(I28-SUM(J28:O28),)</f>
        <v>128016</v>
      </c>
      <c r="R28" s="36">
        <v>128016</v>
      </c>
      <c r="S28" s="37" t="s">
        <v>38</v>
      </c>
      <c r="T28" s="36"/>
    </row>
    <row r="29" spans="1:20" ht="29.25" customHeight="1" x14ac:dyDescent="0.25">
      <c r="A29" s="33">
        <v>57702</v>
      </c>
      <c r="B29" s="36" t="s">
        <v>48</v>
      </c>
      <c r="C29" s="86">
        <v>45125</v>
      </c>
      <c r="D29" s="38">
        <v>3</v>
      </c>
      <c r="E29" s="36">
        <v>36341</v>
      </c>
      <c r="F29" s="36"/>
      <c r="G29" s="36"/>
      <c r="H29" s="36"/>
      <c r="I29" s="36"/>
      <c r="J29" s="36"/>
      <c r="K29" s="36"/>
      <c r="L29" s="36"/>
      <c r="M29" s="36"/>
      <c r="N29" s="44"/>
      <c r="O29" s="36"/>
      <c r="P29" s="36"/>
      <c r="Q29" s="59">
        <f>E29</f>
        <v>36341</v>
      </c>
      <c r="R29" s="36">
        <v>36341</v>
      </c>
      <c r="S29" s="37" t="s">
        <v>39</v>
      </c>
      <c r="T29" s="36"/>
    </row>
    <row r="30" spans="1:20" ht="29.25" customHeight="1" thickBot="1" x14ac:dyDescent="0.3">
      <c r="A30" s="33">
        <v>57702</v>
      </c>
      <c r="B30" s="36" t="s">
        <v>48</v>
      </c>
      <c r="C30" s="86">
        <v>45132</v>
      </c>
      <c r="D30" s="38">
        <v>5</v>
      </c>
      <c r="E30" s="36">
        <v>27432</v>
      </c>
      <c r="F30" s="36"/>
      <c r="G30" s="36"/>
      <c r="H30" s="36"/>
      <c r="I30" s="36"/>
      <c r="J30" s="36"/>
      <c r="K30" s="36"/>
      <c r="L30" s="36"/>
      <c r="M30" s="36"/>
      <c r="N30" s="44"/>
      <c r="O30" s="36"/>
      <c r="P30" s="36"/>
      <c r="Q30" s="59">
        <f>E30</f>
        <v>27432</v>
      </c>
      <c r="R30" s="36">
        <v>27432</v>
      </c>
      <c r="S30" s="37" t="s">
        <v>40</v>
      </c>
      <c r="T30" s="36"/>
    </row>
    <row r="31" spans="1:20" ht="29.25" customHeight="1" x14ac:dyDescent="0.25">
      <c r="A31" s="29"/>
      <c r="B31" s="30"/>
      <c r="C31" s="88"/>
      <c r="D31" s="31"/>
      <c r="E31" s="30"/>
      <c r="F31" s="30"/>
      <c r="G31" s="30"/>
      <c r="H31" s="30"/>
      <c r="I31" s="30"/>
      <c r="J31" s="30"/>
      <c r="K31" s="30"/>
      <c r="L31" s="30"/>
      <c r="M31" s="30"/>
      <c r="N31" s="32"/>
      <c r="O31" s="30"/>
      <c r="P31" s="30"/>
      <c r="Q31" s="30"/>
      <c r="R31" s="30"/>
      <c r="S31" s="32"/>
      <c r="T31" s="30"/>
    </row>
    <row r="32" spans="1:20" ht="29.25" customHeight="1" x14ac:dyDescent="0.25">
      <c r="A32" s="33">
        <v>57704</v>
      </c>
      <c r="B32" s="34" t="s">
        <v>113</v>
      </c>
      <c r="C32" s="87">
        <v>45077</v>
      </c>
      <c r="D32" s="35">
        <v>2</v>
      </c>
      <c r="E32" s="36">
        <v>434000</v>
      </c>
      <c r="F32" s="36">
        <v>30520</v>
      </c>
      <c r="G32" s="36">
        <f>E32-F32</f>
        <v>403480</v>
      </c>
      <c r="H32" s="36">
        <f>ROUND(G32*18%,0)</f>
        <v>72626</v>
      </c>
      <c r="I32" s="36">
        <f>G32+H32</f>
        <v>476106</v>
      </c>
      <c r="J32" s="36">
        <f>ROUND(G32*$J$6,0)</f>
        <v>4035</v>
      </c>
      <c r="K32" s="36">
        <f>ROUND(G32*$K$6,0)</f>
        <v>20174</v>
      </c>
      <c r="L32" s="36"/>
      <c r="M32" s="36"/>
      <c r="N32" s="36">
        <f>ROUND(G32*$N$6,0)</f>
        <v>20174</v>
      </c>
      <c r="O32" s="59">
        <f>H32</f>
        <v>72626</v>
      </c>
      <c r="P32" s="36">
        <v>36050</v>
      </c>
      <c r="Q32" s="36">
        <f>ROUND(I32-SUM(J32:P32),)</f>
        <v>323047</v>
      </c>
      <c r="R32" s="36">
        <v>323047</v>
      </c>
      <c r="S32" s="37" t="s">
        <v>4</v>
      </c>
      <c r="T32" s="36">
        <f>SUM(Q32:Q33)-SUM(R32:R33)</f>
        <v>0</v>
      </c>
    </row>
    <row r="33" spans="1:20" ht="29.25" customHeight="1" x14ac:dyDescent="0.25">
      <c r="A33" s="33">
        <v>57704</v>
      </c>
      <c r="B33" s="36" t="s">
        <v>5</v>
      </c>
      <c r="C33" s="87">
        <v>45093</v>
      </c>
      <c r="D33" s="38">
        <v>2</v>
      </c>
      <c r="E33" s="36">
        <v>72626</v>
      </c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59">
        <v>72626</v>
      </c>
      <c r="R33" s="36">
        <v>72626</v>
      </c>
      <c r="S33" s="37" t="s">
        <v>6</v>
      </c>
      <c r="T33" s="36"/>
    </row>
    <row r="34" spans="1:20" ht="29.25" customHeight="1" x14ac:dyDescent="0.25">
      <c r="A34" s="39"/>
      <c r="B34" s="40"/>
      <c r="C34" s="85"/>
      <c r="D34" s="41"/>
      <c r="E34" s="40"/>
      <c r="F34" s="40"/>
      <c r="G34" s="40"/>
      <c r="H34" s="40"/>
      <c r="I34" s="40"/>
      <c r="J34" s="40"/>
      <c r="K34" s="40"/>
      <c r="L34" s="40"/>
      <c r="M34" s="40"/>
      <c r="N34" s="42"/>
      <c r="O34" s="40"/>
      <c r="P34" s="40"/>
      <c r="Q34" s="40"/>
      <c r="R34" s="40"/>
      <c r="S34" s="42"/>
      <c r="T34" s="40"/>
    </row>
    <row r="35" spans="1:20" ht="29.25" customHeight="1" x14ac:dyDescent="0.25">
      <c r="A35" s="33">
        <v>58339</v>
      </c>
      <c r="B35" s="34" t="s">
        <v>114</v>
      </c>
      <c r="C35" s="87">
        <v>45114</v>
      </c>
      <c r="D35" s="35">
        <v>6</v>
      </c>
      <c r="E35" s="36">
        <v>228600</v>
      </c>
      <c r="F35" s="36">
        <v>0</v>
      </c>
      <c r="G35" s="36">
        <f>E35-F35</f>
        <v>228600</v>
      </c>
      <c r="H35" s="36">
        <f>ROUND(G35*18%,0)</f>
        <v>41148</v>
      </c>
      <c r="I35" s="36">
        <f>G35+H35</f>
        <v>269748</v>
      </c>
      <c r="J35" s="36">
        <f>ROUND(G35*$J$6,0)</f>
        <v>2286</v>
      </c>
      <c r="K35" s="36">
        <f>ROUND(G35*$K$6,0)</f>
        <v>11430</v>
      </c>
      <c r="L35" s="36"/>
      <c r="M35" s="36"/>
      <c r="N35" s="36">
        <f>ROUND(G35*N6,0)</f>
        <v>11430</v>
      </c>
      <c r="O35" s="59">
        <f>H35</f>
        <v>41148</v>
      </c>
      <c r="P35" s="44"/>
      <c r="Q35" s="36">
        <f>ROUND(I35-SUM(J35:P35),)</f>
        <v>203454</v>
      </c>
      <c r="R35" s="36">
        <v>203454</v>
      </c>
      <c r="S35" s="37" t="s">
        <v>30</v>
      </c>
      <c r="T35" s="36">
        <f>SUM(Q35:Q40)-SUM(R35:R40)</f>
        <v>1</v>
      </c>
    </row>
    <row r="36" spans="1:20" ht="29.25" customHeight="1" x14ac:dyDescent="0.25">
      <c r="A36" s="33">
        <v>58339</v>
      </c>
      <c r="B36" s="34" t="s">
        <v>23</v>
      </c>
      <c r="C36" s="87">
        <v>45132</v>
      </c>
      <c r="D36" s="35">
        <v>6</v>
      </c>
      <c r="E36" s="36">
        <v>41148</v>
      </c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60">
        <f>E36</f>
        <v>41148</v>
      </c>
      <c r="R36" s="36">
        <v>41148</v>
      </c>
      <c r="S36" s="37" t="s">
        <v>24</v>
      </c>
      <c r="T36" s="36"/>
    </row>
    <row r="37" spans="1:20" ht="29.25" customHeight="1" x14ac:dyDescent="0.25">
      <c r="A37" s="33">
        <v>58339</v>
      </c>
      <c r="B37" s="34" t="s">
        <v>115</v>
      </c>
      <c r="C37" s="87">
        <v>45176</v>
      </c>
      <c r="D37" s="35">
        <v>8</v>
      </c>
      <c r="E37" s="36">
        <f>381000*15%</f>
        <v>57150</v>
      </c>
      <c r="F37" s="36">
        <v>0</v>
      </c>
      <c r="G37" s="36">
        <f>E37-F37</f>
        <v>57150</v>
      </c>
      <c r="H37" s="36">
        <f>G37*18%</f>
        <v>10287</v>
      </c>
      <c r="I37" s="36">
        <f>G37+H37</f>
        <v>67437</v>
      </c>
      <c r="J37" s="36">
        <f>G37*$J$6</f>
        <v>571.5</v>
      </c>
      <c r="K37" s="36">
        <f>ROUND(G37*$K$6,0)</f>
        <v>2858</v>
      </c>
      <c r="L37" s="36"/>
      <c r="M37" s="36"/>
      <c r="N37" s="36">
        <f>G37*5%</f>
        <v>2857.5</v>
      </c>
      <c r="O37" s="59">
        <f>H37</f>
        <v>10287</v>
      </c>
      <c r="P37" s="36"/>
      <c r="Q37" s="36">
        <f>ROUND(I37-SUM(J37:P37),)</f>
        <v>50863</v>
      </c>
      <c r="R37" s="65">
        <v>50862</v>
      </c>
      <c r="S37" s="37" t="s">
        <v>31</v>
      </c>
      <c r="T37" s="44"/>
    </row>
    <row r="38" spans="1:20" ht="29.25" customHeight="1" x14ac:dyDescent="0.25">
      <c r="A38" s="33">
        <v>58339</v>
      </c>
      <c r="B38" s="34" t="s">
        <v>5</v>
      </c>
      <c r="C38" s="87">
        <v>45210</v>
      </c>
      <c r="D38" s="35">
        <v>8</v>
      </c>
      <c r="E38" s="36">
        <v>10287</v>
      </c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60">
        <f>E38</f>
        <v>10287</v>
      </c>
      <c r="R38" s="65">
        <v>10287</v>
      </c>
      <c r="S38" s="37" t="s">
        <v>32</v>
      </c>
      <c r="T38" s="44"/>
    </row>
    <row r="39" spans="1:20" ht="29.25" customHeight="1" x14ac:dyDescent="0.25">
      <c r="A39" s="33">
        <v>58339</v>
      </c>
      <c r="B39" s="34" t="s">
        <v>114</v>
      </c>
      <c r="C39" s="87">
        <v>45607</v>
      </c>
      <c r="D39" s="35">
        <v>4</v>
      </c>
      <c r="E39" s="36">
        <v>38100</v>
      </c>
      <c r="F39" s="36">
        <v>0</v>
      </c>
      <c r="G39" s="36">
        <f>E39-F39</f>
        <v>38100</v>
      </c>
      <c r="H39" s="36">
        <f>G39*18%</f>
        <v>6858</v>
      </c>
      <c r="I39" s="36">
        <f>G39+H39</f>
        <v>44958</v>
      </c>
      <c r="J39" s="36">
        <f>G39*$J$6</f>
        <v>381</v>
      </c>
      <c r="K39" s="36">
        <f>ROUND(G39*$K$6,0)</f>
        <v>1905</v>
      </c>
      <c r="L39" s="36"/>
      <c r="M39" s="36"/>
      <c r="N39" s="36">
        <v>0</v>
      </c>
      <c r="O39" s="59">
        <f>H39</f>
        <v>6858</v>
      </c>
      <c r="P39" s="36"/>
      <c r="Q39" s="36">
        <f>ROUND(I39-SUM(J39:P39),)</f>
        <v>35814</v>
      </c>
      <c r="R39" s="65">
        <v>35814</v>
      </c>
      <c r="S39" s="37" t="s">
        <v>86</v>
      </c>
      <c r="T39" s="44"/>
    </row>
    <row r="40" spans="1:20" ht="29.25" customHeight="1" x14ac:dyDescent="0.25">
      <c r="A40" s="33">
        <v>58339</v>
      </c>
      <c r="B40" s="34" t="s">
        <v>5</v>
      </c>
      <c r="C40" s="87"/>
      <c r="D40" s="35">
        <v>4</v>
      </c>
      <c r="E40" s="36">
        <f>O39</f>
        <v>6858</v>
      </c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60">
        <f>E40</f>
        <v>6858</v>
      </c>
      <c r="R40" s="65">
        <v>6858</v>
      </c>
      <c r="S40" s="37" t="s">
        <v>87</v>
      </c>
      <c r="T40" s="44"/>
    </row>
    <row r="41" spans="1:20" ht="29.25" customHeight="1" x14ac:dyDescent="0.25">
      <c r="A41" s="39">
        <v>58545</v>
      </c>
      <c r="B41" s="40"/>
      <c r="C41" s="85"/>
      <c r="D41" s="41"/>
      <c r="E41" s="40"/>
      <c r="F41" s="40"/>
      <c r="G41" s="40"/>
      <c r="H41" s="40"/>
      <c r="I41" s="40"/>
      <c r="J41" s="40"/>
      <c r="K41" s="40"/>
      <c r="L41" s="40"/>
      <c r="M41" s="40"/>
      <c r="N41" s="42"/>
      <c r="O41" s="40"/>
      <c r="P41" s="40"/>
      <c r="Q41" s="40"/>
      <c r="R41" s="40"/>
      <c r="S41" s="42"/>
      <c r="T41" s="40"/>
    </row>
    <row r="42" spans="1:20" ht="29.25" customHeight="1" x14ac:dyDescent="0.25">
      <c r="A42" s="39">
        <v>58545</v>
      </c>
      <c r="B42" s="34" t="s">
        <v>116</v>
      </c>
      <c r="C42" s="87" t="s">
        <v>67</v>
      </c>
      <c r="D42" s="35">
        <v>14</v>
      </c>
      <c r="E42" s="36">
        <v>23500</v>
      </c>
      <c r="F42" s="36"/>
      <c r="G42" s="36">
        <f>E42-F42</f>
        <v>23500</v>
      </c>
      <c r="H42" s="36">
        <f>G42*18%</f>
        <v>4230</v>
      </c>
      <c r="I42" s="36">
        <f>G42+H42</f>
        <v>27730</v>
      </c>
      <c r="J42" s="36">
        <f>G42*$J$6</f>
        <v>235</v>
      </c>
      <c r="K42" s="36">
        <f>ROUND(G42*$K$6,0)</f>
        <v>1175</v>
      </c>
      <c r="L42" s="36"/>
      <c r="M42" s="36"/>
      <c r="N42" s="36"/>
      <c r="O42" s="59">
        <f>H42</f>
        <v>4230</v>
      </c>
      <c r="P42" s="36"/>
      <c r="Q42" s="36">
        <f>ROUND(I42-SUM(J42:P42),)</f>
        <v>22090</v>
      </c>
      <c r="R42" s="44">
        <v>4230</v>
      </c>
      <c r="S42" s="37" t="s">
        <v>68</v>
      </c>
      <c r="T42" s="44">
        <f>SUM(Q42:Q43)-SUM(R42:R43)</f>
        <v>0</v>
      </c>
    </row>
    <row r="43" spans="1:20" ht="29.25" customHeight="1" x14ac:dyDescent="0.25">
      <c r="A43" s="39">
        <v>58545</v>
      </c>
      <c r="B43" s="34" t="s">
        <v>23</v>
      </c>
      <c r="C43" s="87"/>
      <c r="D43" s="35">
        <v>14</v>
      </c>
      <c r="E43" s="36">
        <f>O42</f>
        <v>4230</v>
      </c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60">
        <f>E43</f>
        <v>4230</v>
      </c>
      <c r="R43" s="44">
        <v>22090</v>
      </c>
      <c r="S43" s="37" t="s">
        <v>69</v>
      </c>
      <c r="T43" s="44"/>
    </row>
    <row r="44" spans="1:20" ht="29.25" customHeight="1" x14ac:dyDescent="0.25">
      <c r="A44" s="39"/>
      <c r="B44" s="40"/>
      <c r="C44" s="85"/>
      <c r="D44" s="41"/>
      <c r="E44" s="40"/>
      <c r="F44" s="40"/>
      <c r="G44" s="40"/>
      <c r="H44" s="40"/>
      <c r="I44" s="40"/>
      <c r="J44" s="40"/>
      <c r="K44" s="40"/>
      <c r="L44" s="40"/>
      <c r="M44" s="40"/>
      <c r="N44" s="42"/>
      <c r="O44" s="40"/>
      <c r="P44" s="40"/>
      <c r="Q44" s="40"/>
      <c r="R44" s="40"/>
      <c r="S44" s="42"/>
      <c r="T44" s="40"/>
    </row>
    <row r="45" spans="1:20" ht="29.25" customHeight="1" x14ac:dyDescent="0.25">
      <c r="A45" s="33">
        <v>58696</v>
      </c>
      <c r="B45" s="34" t="s">
        <v>26</v>
      </c>
      <c r="C45" s="87">
        <v>45139</v>
      </c>
      <c r="D45" s="45">
        <v>7</v>
      </c>
      <c r="E45" s="36">
        <v>185000</v>
      </c>
      <c r="F45" s="36">
        <v>26705</v>
      </c>
      <c r="G45" s="36">
        <f>ROUND(E45-F45,0)</f>
        <v>158295</v>
      </c>
      <c r="H45" s="36">
        <f>G45*18%</f>
        <v>28493.1</v>
      </c>
      <c r="I45" s="36">
        <f>G45+H45</f>
        <v>186788.1</v>
      </c>
      <c r="J45" s="36">
        <f>G45*$J$6</f>
        <v>1582.95</v>
      </c>
      <c r="K45" s="36">
        <f>G45*$K$6</f>
        <v>7914.75</v>
      </c>
      <c r="L45" s="36"/>
      <c r="M45" s="36"/>
      <c r="N45" s="36">
        <f>K45</f>
        <v>7914.75</v>
      </c>
      <c r="O45" s="59">
        <f>H45</f>
        <v>28493.1</v>
      </c>
      <c r="P45" s="36"/>
      <c r="Q45" s="36">
        <f>ROUND(I45-SUM(J45:P45),0)</f>
        <v>140883</v>
      </c>
      <c r="R45" s="36">
        <v>140882</v>
      </c>
      <c r="S45" s="37" t="s">
        <v>27</v>
      </c>
      <c r="T45" s="36">
        <f>SUM(Q45:Q51)-SUM(R45:R51)</f>
        <v>56</v>
      </c>
    </row>
    <row r="46" spans="1:20" ht="29.25" customHeight="1" x14ac:dyDescent="0.25">
      <c r="A46" s="33">
        <v>58696</v>
      </c>
      <c r="B46" s="34" t="s">
        <v>26</v>
      </c>
      <c r="C46" s="87">
        <v>45176</v>
      </c>
      <c r="D46" s="45">
        <v>10</v>
      </c>
      <c r="E46" s="36">
        <f>(381000*80%)-E45</f>
        <v>119800</v>
      </c>
      <c r="F46" s="36">
        <v>0</v>
      </c>
      <c r="G46" s="36">
        <f>ROUND(E46-F46,0)</f>
        <v>119800</v>
      </c>
      <c r="H46" s="36">
        <f>G46*18%</f>
        <v>21564</v>
      </c>
      <c r="I46" s="36">
        <f>G46+H46</f>
        <v>141364</v>
      </c>
      <c r="J46" s="36">
        <f>G46*$J$6</f>
        <v>1198</v>
      </c>
      <c r="K46" s="36">
        <f>G46*$K$6</f>
        <v>5990</v>
      </c>
      <c r="L46" s="36"/>
      <c r="M46" s="36"/>
      <c r="N46" s="36">
        <f>K46</f>
        <v>5990</v>
      </c>
      <c r="O46" s="59">
        <f>H46</f>
        <v>21564</v>
      </c>
      <c r="P46" s="36"/>
      <c r="Q46" s="36">
        <f>ROUND(I46-SUM(J46:P46),0)</f>
        <v>106622</v>
      </c>
      <c r="R46" s="36">
        <v>106622</v>
      </c>
      <c r="S46" s="37" t="s">
        <v>35</v>
      </c>
      <c r="T46" s="36"/>
    </row>
    <row r="47" spans="1:20" ht="29.25" customHeight="1" x14ac:dyDescent="0.25">
      <c r="A47" s="33">
        <v>58696</v>
      </c>
      <c r="B47" s="34" t="s">
        <v>29</v>
      </c>
      <c r="C47" s="87">
        <v>45210</v>
      </c>
      <c r="D47" s="35">
        <v>7</v>
      </c>
      <c r="E47" s="36">
        <f>H45</f>
        <v>28493.1</v>
      </c>
      <c r="F47" s="36"/>
      <c r="G47" s="36">
        <f>ROUND(E47-F47,0)</f>
        <v>28493</v>
      </c>
      <c r="H47" s="36">
        <v>0</v>
      </c>
      <c r="I47" s="36">
        <f>G47+H47</f>
        <v>28493</v>
      </c>
      <c r="J47" s="36">
        <v>0</v>
      </c>
      <c r="K47" s="36">
        <v>0</v>
      </c>
      <c r="L47" s="36"/>
      <c r="M47" s="36"/>
      <c r="N47" s="36">
        <f>K47</f>
        <v>0</v>
      </c>
      <c r="O47" s="36">
        <f>H47</f>
        <v>0</v>
      </c>
      <c r="P47" s="36"/>
      <c r="Q47" s="59">
        <f>ROUND(I47-SUM(J47:P47),0)</f>
        <v>28493</v>
      </c>
      <c r="R47" s="36">
        <v>28439</v>
      </c>
      <c r="S47" s="37" t="s">
        <v>36</v>
      </c>
      <c r="T47" s="36"/>
    </row>
    <row r="48" spans="1:20" ht="29.25" customHeight="1" x14ac:dyDescent="0.25">
      <c r="A48" s="33">
        <v>58696</v>
      </c>
      <c r="B48" s="34" t="s">
        <v>29</v>
      </c>
      <c r="C48" s="87"/>
      <c r="D48" s="35">
        <v>10</v>
      </c>
      <c r="E48" s="36">
        <f>H46</f>
        <v>21564</v>
      </c>
      <c r="F48" s="36"/>
      <c r="G48" s="36">
        <f>ROUND(E48-F48,0)</f>
        <v>21564</v>
      </c>
      <c r="H48" s="36">
        <v>0</v>
      </c>
      <c r="I48" s="36">
        <f>G48+H48</f>
        <v>21564</v>
      </c>
      <c r="J48" s="36">
        <v>0</v>
      </c>
      <c r="K48" s="36">
        <v>0</v>
      </c>
      <c r="L48" s="36"/>
      <c r="M48" s="36"/>
      <c r="N48" s="36">
        <f>K48</f>
        <v>0</v>
      </c>
      <c r="O48" s="36">
        <f>H48</f>
        <v>0</v>
      </c>
      <c r="P48" s="36"/>
      <c r="Q48" s="59">
        <f>ROUND(I48-SUM(J48:P48),0)</f>
        <v>21564</v>
      </c>
      <c r="R48" s="36">
        <v>21564</v>
      </c>
      <c r="S48" s="37" t="s">
        <v>37</v>
      </c>
      <c r="T48" s="36"/>
    </row>
    <row r="49" spans="1:20" ht="29.25" customHeight="1" x14ac:dyDescent="0.25">
      <c r="A49" s="33">
        <v>58696</v>
      </c>
      <c r="B49" s="34" t="s">
        <v>26</v>
      </c>
      <c r="C49" s="87">
        <v>45486</v>
      </c>
      <c r="D49" s="45">
        <v>3</v>
      </c>
      <c r="E49" s="36">
        <v>19050</v>
      </c>
      <c r="F49" s="36">
        <v>0</v>
      </c>
      <c r="G49" s="36">
        <f>ROUND(E49-F49,0)</f>
        <v>19050</v>
      </c>
      <c r="H49" s="36">
        <f>G49*18%</f>
        <v>3429</v>
      </c>
      <c r="I49" s="36">
        <f>G49+H49</f>
        <v>22479</v>
      </c>
      <c r="J49" s="36">
        <f>G49*$J$6</f>
        <v>190.5</v>
      </c>
      <c r="K49" s="36">
        <f>G49*$K$6</f>
        <v>952.5</v>
      </c>
      <c r="L49" s="36"/>
      <c r="M49" s="36"/>
      <c r="N49" s="36"/>
      <c r="O49" s="59">
        <f>H49</f>
        <v>3429</v>
      </c>
      <c r="P49" s="36"/>
      <c r="Q49" s="36">
        <f>ROUND(I49-SUM(J49:P49),0)</f>
        <v>17907</v>
      </c>
      <c r="R49" s="36">
        <v>17906</v>
      </c>
      <c r="S49" s="37" t="s">
        <v>81</v>
      </c>
      <c r="T49" s="36"/>
    </row>
    <row r="50" spans="1:20" ht="29.25" customHeight="1" x14ac:dyDescent="0.25">
      <c r="A50" s="33">
        <v>58696</v>
      </c>
      <c r="B50" s="34" t="s">
        <v>29</v>
      </c>
      <c r="C50" s="87"/>
      <c r="D50" s="45">
        <v>3</v>
      </c>
      <c r="E50" s="36">
        <f>O49</f>
        <v>3429</v>
      </c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59">
        <f>E50</f>
        <v>3429</v>
      </c>
      <c r="R50" s="36">
        <v>3429</v>
      </c>
      <c r="S50" s="37" t="s">
        <v>84</v>
      </c>
      <c r="T50" s="36"/>
    </row>
    <row r="51" spans="1:20" ht="29.25" customHeight="1" x14ac:dyDescent="0.25">
      <c r="A51" s="33">
        <v>58696</v>
      </c>
      <c r="B51" s="34"/>
      <c r="C51" s="87"/>
      <c r="D51" s="45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7"/>
      <c r="T51" s="36"/>
    </row>
    <row r="52" spans="1:20" ht="29.25" customHeight="1" x14ac:dyDescent="0.25">
      <c r="A52" s="39"/>
      <c r="B52" s="40"/>
      <c r="C52" s="85"/>
      <c r="D52" s="41"/>
      <c r="E52" s="40"/>
      <c r="F52" s="40"/>
      <c r="G52" s="40"/>
      <c r="H52" s="40"/>
      <c r="I52" s="40"/>
      <c r="J52" s="40"/>
      <c r="K52" s="40"/>
      <c r="L52" s="40"/>
      <c r="M52" s="40"/>
      <c r="N52" s="42"/>
      <c r="O52" s="40"/>
      <c r="P52" s="40"/>
      <c r="Q52" s="40"/>
      <c r="R52" s="40"/>
      <c r="S52" s="42"/>
      <c r="T52" s="40"/>
    </row>
    <row r="53" spans="1:20" ht="29.25" customHeight="1" x14ac:dyDescent="0.25">
      <c r="A53" s="33">
        <v>59192</v>
      </c>
      <c r="B53" s="34" t="s">
        <v>25</v>
      </c>
      <c r="C53" s="87">
        <v>45176</v>
      </c>
      <c r="D53" s="45">
        <v>9</v>
      </c>
      <c r="E53" s="36">
        <f>370000*85%</f>
        <v>314500</v>
      </c>
      <c r="F53" s="36">
        <v>19075</v>
      </c>
      <c r="G53" s="36">
        <f>ROUND(E53-F53,0)</f>
        <v>295425</v>
      </c>
      <c r="H53" s="36">
        <f>G53*18%</f>
        <v>53176.5</v>
      </c>
      <c r="I53" s="36">
        <f>G53+H53</f>
        <v>348601.5</v>
      </c>
      <c r="J53" s="36">
        <f>G53*$J$6</f>
        <v>2954.25</v>
      </c>
      <c r="K53" s="36">
        <f>G53*$K$6</f>
        <v>14771.25</v>
      </c>
      <c r="L53" s="36"/>
      <c r="M53" s="36"/>
      <c r="N53" s="36">
        <f>K53</f>
        <v>14771.25</v>
      </c>
      <c r="O53" s="59">
        <f>H53</f>
        <v>53176.5</v>
      </c>
      <c r="P53" s="36"/>
      <c r="Q53" s="36">
        <f>ROUND(I53-SUM(J53:P53),0)</f>
        <v>262928</v>
      </c>
      <c r="R53" s="36">
        <v>262929</v>
      </c>
      <c r="S53" s="37" t="s">
        <v>33</v>
      </c>
      <c r="T53" s="36">
        <f>SUM(Q53:Q54)-SUM(R53:R54)</f>
        <v>-1</v>
      </c>
    </row>
    <row r="54" spans="1:20" ht="29.25" customHeight="1" x14ac:dyDescent="0.25">
      <c r="A54" s="33">
        <v>59192</v>
      </c>
      <c r="B54" s="34" t="s">
        <v>29</v>
      </c>
      <c r="C54" s="87">
        <v>45210</v>
      </c>
      <c r="D54" s="45">
        <v>9</v>
      </c>
      <c r="E54" s="36">
        <v>53177</v>
      </c>
      <c r="F54" s="36"/>
      <c r="G54" s="36">
        <f>ROUND(E54-F54,0)</f>
        <v>53177</v>
      </c>
      <c r="H54" s="36">
        <v>0</v>
      </c>
      <c r="I54" s="36">
        <f>G54+H54</f>
        <v>53177</v>
      </c>
      <c r="J54" s="36">
        <v>0</v>
      </c>
      <c r="K54" s="36">
        <v>0</v>
      </c>
      <c r="L54" s="36"/>
      <c r="M54" s="36"/>
      <c r="N54" s="36">
        <f>K54</f>
        <v>0</v>
      </c>
      <c r="O54" s="36">
        <f>H54</f>
        <v>0</v>
      </c>
      <c r="P54" s="36"/>
      <c r="Q54" s="59">
        <f>ROUND(I54-SUM(J54:P54),0)</f>
        <v>53177</v>
      </c>
      <c r="R54" s="36">
        <v>53177</v>
      </c>
      <c r="S54" s="37" t="s">
        <v>34</v>
      </c>
      <c r="T54" s="36"/>
    </row>
    <row r="55" spans="1:20" ht="29.25" customHeight="1" x14ac:dyDescent="0.25">
      <c r="A55" s="39"/>
      <c r="B55" s="40"/>
      <c r="C55" s="85"/>
      <c r="D55" s="41"/>
      <c r="E55" s="40"/>
      <c r="F55" s="40"/>
      <c r="G55" s="40"/>
      <c r="H55" s="40"/>
      <c r="I55" s="40"/>
      <c r="J55" s="40"/>
      <c r="K55" s="40"/>
      <c r="L55" s="40"/>
      <c r="M55" s="40"/>
      <c r="N55" s="42"/>
      <c r="O55" s="40"/>
      <c r="P55" s="40"/>
      <c r="Q55" s="40"/>
      <c r="R55" s="40"/>
      <c r="S55" s="42"/>
      <c r="T55" s="40"/>
    </row>
    <row r="56" spans="1:20" ht="29.25" customHeight="1" x14ac:dyDescent="0.25">
      <c r="A56" s="33">
        <v>59695</v>
      </c>
      <c r="B56" s="34" t="s">
        <v>117</v>
      </c>
      <c r="C56" s="87">
        <v>45208</v>
      </c>
      <c r="D56" s="35">
        <v>11</v>
      </c>
      <c r="E56" s="36">
        <v>185000</v>
      </c>
      <c r="F56" s="36"/>
      <c r="G56" s="36">
        <f t="shared" ref="G56" si="4">E56-F56</f>
        <v>185000</v>
      </c>
      <c r="H56" s="36">
        <f t="shared" ref="H56" si="5">G56*18%</f>
        <v>33300</v>
      </c>
      <c r="I56" s="36">
        <f t="shared" ref="I56" si="6">G56+H56</f>
        <v>218300</v>
      </c>
      <c r="J56" s="36">
        <f t="shared" ref="J56" si="7">G56*1%</f>
        <v>1850</v>
      </c>
      <c r="K56" s="36">
        <f t="shared" ref="K56" si="8">G56*5%</f>
        <v>9250</v>
      </c>
      <c r="L56" s="36"/>
      <c r="M56" s="36"/>
      <c r="N56" s="36"/>
      <c r="O56" s="59">
        <f t="shared" ref="O56" si="9">H56</f>
        <v>33300</v>
      </c>
      <c r="P56" s="36"/>
      <c r="Q56" s="36">
        <f t="shared" ref="Q56" si="10">I56-J56-K56-N56-O56-P56</f>
        <v>173900</v>
      </c>
      <c r="R56" s="36">
        <v>173900</v>
      </c>
      <c r="S56" s="37" t="s">
        <v>46</v>
      </c>
      <c r="T56" s="36">
        <f>SUM(Q56:Q60)-SUM(R56:R60)</f>
        <v>0.80000000004656613</v>
      </c>
    </row>
    <row r="57" spans="1:20" ht="29.25" customHeight="1" x14ac:dyDescent="0.25">
      <c r="A57" s="33">
        <v>59695</v>
      </c>
      <c r="B57" s="34" t="s">
        <v>48</v>
      </c>
      <c r="C57" s="87">
        <v>45244</v>
      </c>
      <c r="D57" s="35">
        <v>11</v>
      </c>
      <c r="E57" s="36">
        <v>33300</v>
      </c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59">
        <f>E57</f>
        <v>33300</v>
      </c>
      <c r="R57" s="36">
        <v>99000</v>
      </c>
      <c r="S57" s="37" t="s">
        <v>47</v>
      </c>
      <c r="T57" s="36"/>
    </row>
    <row r="58" spans="1:20" ht="29.25" customHeight="1" x14ac:dyDescent="0.25">
      <c r="A58" s="33">
        <v>59695</v>
      </c>
      <c r="B58" s="34" t="s">
        <v>117</v>
      </c>
      <c r="C58" s="87">
        <v>45287</v>
      </c>
      <c r="D58" s="35">
        <v>17</v>
      </c>
      <c r="E58" s="36">
        <v>138850</v>
      </c>
      <c r="F58" s="36">
        <v>15260</v>
      </c>
      <c r="G58" s="36">
        <f t="shared" ref="G58" si="11">E58-F58</f>
        <v>123590</v>
      </c>
      <c r="H58" s="36">
        <f t="shared" ref="H58" si="12">G58*18%</f>
        <v>22246.2</v>
      </c>
      <c r="I58" s="36">
        <f t="shared" ref="I58" si="13">G58+H58</f>
        <v>145836.20000000001</v>
      </c>
      <c r="J58" s="36">
        <f t="shared" ref="J58" si="14">G58*1%</f>
        <v>1235.9000000000001</v>
      </c>
      <c r="K58" s="36">
        <f t="shared" ref="K58" si="15">G58*5%</f>
        <v>6179.5</v>
      </c>
      <c r="L58" s="36"/>
      <c r="M58" s="36"/>
      <c r="N58" s="36"/>
      <c r="O58" s="59">
        <f t="shared" ref="O58" si="16">H58</f>
        <v>22246.2</v>
      </c>
      <c r="P58" s="36"/>
      <c r="Q58" s="36">
        <f t="shared" ref="Q58" si="17">I58-J58-K58-N58-O58-P58</f>
        <v>116174.60000000002</v>
      </c>
      <c r="R58" s="36">
        <v>33300</v>
      </c>
      <c r="S58" s="37" t="s">
        <v>60</v>
      </c>
      <c r="T58" s="36"/>
    </row>
    <row r="59" spans="1:20" ht="29.25" customHeight="1" x14ac:dyDescent="0.25">
      <c r="A59" s="33">
        <v>59695</v>
      </c>
      <c r="B59" s="34" t="s">
        <v>48</v>
      </c>
      <c r="C59" s="87"/>
      <c r="D59" s="35">
        <v>17</v>
      </c>
      <c r="E59" s="36">
        <f>O58</f>
        <v>22246.2</v>
      </c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59">
        <f>E59</f>
        <v>22246.2</v>
      </c>
      <c r="R59" s="36">
        <v>17174</v>
      </c>
      <c r="S59" s="37" t="s">
        <v>61</v>
      </c>
      <c r="T59" s="36"/>
    </row>
    <row r="60" spans="1:20" ht="29.25" customHeight="1" x14ac:dyDescent="0.25">
      <c r="A60" s="33">
        <v>59695</v>
      </c>
      <c r="B60" s="34"/>
      <c r="C60" s="87"/>
      <c r="D60" s="35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>
        <v>22246</v>
      </c>
      <c r="S60" s="37" t="s">
        <v>71</v>
      </c>
      <c r="T60" s="36"/>
    </row>
    <row r="61" spans="1:20" ht="29.25" customHeight="1" x14ac:dyDescent="0.25">
      <c r="A61" s="39"/>
      <c r="B61" s="40"/>
      <c r="C61" s="85"/>
      <c r="D61" s="41"/>
      <c r="E61" s="40"/>
      <c r="F61" s="40"/>
      <c r="G61" s="40"/>
      <c r="H61" s="40"/>
      <c r="I61" s="40"/>
      <c r="J61" s="40"/>
      <c r="K61" s="40"/>
      <c r="L61" s="40"/>
      <c r="M61" s="40"/>
      <c r="N61" s="42"/>
      <c r="O61" s="40"/>
      <c r="P61" s="40"/>
      <c r="Q61" s="40"/>
      <c r="R61" s="40"/>
      <c r="S61" s="46"/>
      <c r="T61" s="40"/>
    </row>
    <row r="62" spans="1:20" ht="29.25" customHeight="1" x14ac:dyDescent="0.25">
      <c r="A62" s="33">
        <v>59696</v>
      </c>
      <c r="B62" s="34" t="s">
        <v>118</v>
      </c>
      <c r="C62" s="87">
        <v>45208</v>
      </c>
      <c r="D62" s="35">
        <v>12</v>
      </c>
      <c r="E62" s="36">
        <v>185000</v>
      </c>
      <c r="F62" s="36"/>
      <c r="G62" s="36">
        <f t="shared" ref="G62" si="18">E62-F62</f>
        <v>185000</v>
      </c>
      <c r="H62" s="36">
        <f t="shared" ref="H62" si="19">G62*18%</f>
        <v>33300</v>
      </c>
      <c r="I62" s="36">
        <f t="shared" ref="I62" si="20">G62+H62</f>
        <v>218300</v>
      </c>
      <c r="J62" s="36">
        <f t="shared" ref="J62" si="21">G62*1%</f>
        <v>1850</v>
      </c>
      <c r="K62" s="36">
        <f t="shared" ref="K62" si="22">G62*5%</f>
        <v>9250</v>
      </c>
      <c r="L62" s="36"/>
      <c r="M62" s="36"/>
      <c r="N62" s="36"/>
      <c r="O62" s="59">
        <f t="shared" ref="O62" si="23">H62</f>
        <v>33300</v>
      </c>
      <c r="P62" s="36"/>
      <c r="Q62" s="36">
        <f t="shared" ref="Q62" si="24">I62-J62-K62-N62-O62-P62</f>
        <v>173900</v>
      </c>
      <c r="R62" s="36">
        <v>173900</v>
      </c>
      <c r="S62" s="37" t="s">
        <v>49</v>
      </c>
      <c r="T62" s="36">
        <f>SUM(Q62:Q66)-SUM(R62:R66)</f>
        <v>1</v>
      </c>
    </row>
    <row r="63" spans="1:20" ht="29.25" customHeight="1" x14ac:dyDescent="0.25">
      <c r="A63" s="33">
        <v>59696</v>
      </c>
      <c r="B63" s="34" t="s">
        <v>118</v>
      </c>
      <c r="C63" s="87">
        <v>45236</v>
      </c>
      <c r="D63" s="35">
        <v>15</v>
      </c>
      <c r="E63" s="36">
        <v>138850</v>
      </c>
      <c r="F63" s="36"/>
      <c r="G63" s="36">
        <f t="shared" ref="G63" si="25">E63-F63</f>
        <v>138850</v>
      </c>
      <c r="H63" s="36">
        <f t="shared" ref="H63" si="26">G63*18%</f>
        <v>24993</v>
      </c>
      <c r="I63" s="36">
        <f t="shared" ref="I63" si="27">G63+H63</f>
        <v>163843</v>
      </c>
      <c r="J63" s="36">
        <f t="shared" ref="J63" si="28">G63*1%</f>
        <v>1388.5</v>
      </c>
      <c r="K63" s="36">
        <f t="shared" ref="K63" si="29">G63*5%</f>
        <v>6942.5</v>
      </c>
      <c r="L63" s="36"/>
      <c r="M63" s="36"/>
      <c r="N63" s="36"/>
      <c r="O63" s="59">
        <f t="shared" ref="O63" si="30">H63</f>
        <v>24993</v>
      </c>
      <c r="P63" s="36"/>
      <c r="Q63" s="36">
        <f t="shared" ref="Q63" si="31">I63-J63-K63-N63-O63-P63</f>
        <v>130519</v>
      </c>
      <c r="R63" s="36">
        <v>99000</v>
      </c>
      <c r="S63" s="37" t="s">
        <v>50</v>
      </c>
      <c r="T63" s="36"/>
    </row>
    <row r="64" spans="1:20" ht="29.25" customHeight="1" x14ac:dyDescent="0.25">
      <c r="A64" s="33">
        <v>59696</v>
      </c>
      <c r="B64" s="34" t="s">
        <v>48</v>
      </c>
      <c r="C64" s="87">
        <v>45244</v>
      </c>
      <c r="D64" s="35">
        <v>12</v>
      </c>
      <c r="E64" s="36">
        <v>33300</v>
      </c>
      <c r="F64" s="36"/>
      <c r="G64" s="36"/>
      <c r="H64" s="36"/>
      <c r="I64" s="36"/>
      <c r="J64" s="36"/>
      <c r="K64" s="36"/>
      <c r="L64" s="36"/>
      <c r="M64" s="36"/>
      <c r="N64" s="36" t="s">
        <v>59</v>
      </c>
      <c r="O64" s="36"/>
      <c r="P64" s="36"/>
      <c r="Q64" s="59">
        <f>E64</f>
        <v>33300</v>
      </c>
      <c r="R64" s="36">
        <v>33300</v>
      </c>
      <c r="S64" s="37" t="s">
        <v>58</v>
      </c>
      <c r="T64" s="36"/>
    </row>
    <row r="65" spans="1:20" ht="29.25" customHeight="1" x14ac:dyDescent="0.25">
      <c r="A65" s="33">
        <v>59696</v>
      </c>
      <c r="B65" s="34" t="s">
        <v>48</v>
      </c>
      <c r="C65" s="87"/>
      <c r="D65" s="35">
        <v>15</v>
      </c>
      <c r="E65" s="36">
        <f>O63</f>
        <v>24993</v>
      </c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59">
        <f>E65</f>
        <v>24993</v>
      </c>
      <c r="R65" s="36">
        <v>31518</v>
      </c>
      <c r="S65" s="37" t="s">
        <v>57</v>
      </c>
      <c r="T65" s="36"/>
    </row>
    <row r="66" spans="1:20" ht="29.25" customHeight="1" x14ac:dyDescent="0.25">
      <c r="A66" s="33">
        <v>59696</v>
      </c>
      <c r="B66" s="34"/>
      <c r="C66" s="87"/>
      <c r="D66" s="35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>
        <v>24993</v>
      </c>
      <c r="S66" s="37" t="s">
        <v>56</v>
      </c>
      <c r="T66" s="36"/>
    </row>
    <row r="67" spans="1:20" ht="29.25" customHeight="1" x14ac:dyDescent="0.25">
      <c r="A67" s="39"/>
      <c r="B67" s="40"/>
      <c r="C67" s="85"/>
      <c r="D67" s="41"/>
      <c r="E67" s="40"/>
      <c r="F67" s="40"/>
      <c r="G67" s="40"/>
      <c r="H67" s="40"/>
      <c r="I67" s="40"/>
      <c r="J67" s="40"/>
      <c r="K67" s="40"/>
      <c r="L67" s="40"/>
      <c r="M67" s="40"/>
      <c r="N67" s="42"/>
      <c r="O67" s="40"/>
      <c r="P67" s="40"/>
      <c r="Q67" s="40"/>
      <c r="R67" s="40"/>
      <c r="S67" s="42"/>
      <c r="T67" s="40"/>
    </row>
    <row r="68" spans="1:20" ht="29.25" customHeight="1" x14ac:dyDescent="0.25">
      <c r="A68" s="33">
        <v>59697</v>
      </c>
      <c r="B68" s="34" t="s">
        <v>90</v>
      </c>
      <c r="C68" s="87">
        <v>45208</v>
      </c>
      <c r="D68" s="35">
        <v>13</v>
      </c>
      <c r="E68" s="36">
        <v>304800</v>
      </c>
      <c r="F68" s="36">
        <v>22890</v>
      </c>
      <c r="G68" s="36">
        <f t="shared" ref="G68" si="32">E68-F68</f>
        <v>281910</v>
      </c>
      <c r="H68" s="36">
        <f t="shared" ref="H68" si="33">G68*18%</f>
        <v>50743.799999999996</v>
      </c>
      <c r="I68" s="36">
        <f t="shared" ref="I68" si="34">G68+H68</f>
        <v>332653.8</v>
      </c>
      <c r="J68" s="36">
        <f t="shared" ref="J68" si="35">G68*1%</f>
        <v>2819.1</v>
      </c>
      <c r="K68" s="36">
        <f t="shared" ref="K68" si="36">G68*5%</f>
        <v>14095.5</v>
      </c>
      <c r="L68" s="36"/>
      <c r="M68" s="36"/>
      <c r="N68" s="36"/>
      <c r="O68" s="59">
        <f t="shared" ref="O68" si="37">H68</f>
        <v>50743.799999999996</v>
      </c>
      <c r="P68" s="36"/>
      <c r="Q68" s="36">
        <f t="shared" ref="Q68" si="38">I68-J68-K68-N68-O68-P68</f>
        <v>264995.40000000002</v>
      </c>
      <c r="R68" s="36">
        <v>264995</v>
      </c>
      <c r="S68" s="37" t="s">
        <v>51</v>
      </c>
      <c r="T68" s="36">
        <f>SUM(Q67:Q70)-SUM(R67:R70)</f>
        <v>-0.59999999997671694</v>
      </c>
    </row>
    <row r="69" spans="1:20" ht="29.25" customHeight="1" x14ac:dyDescent="0.25">
      <c r="A69" s="33">
        <v>59697</v>
      </c>
      <c r="B69" s="34" t="s">
        <v>48</v>
      </c>
      <c r="C69" s="87">
        <v>45244</v>
      </c>
      <c r="D69" s="35">
        <v>13</v>
      </c>
      <c r="E69" s="36">
        <v>50743</v>
      </c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59">
        <f>E69</f>
        <v>50743</v>
      </c>
      <c r="R69" s="36">
        <v>50744</v>
      </c>
      <c r="S69" s="37" t="s">
        <v>52</v>
      </c>
      <c r="T69" s="36"/>
    </row>
    <row r="70" spans="1:20" ht="29.25" customHeight="1" x14ac:dyDescent="0.25">
      <c r="A70" s="33">
        <v>59697</v>
      </c>
      <c r="B70" s="34"/>
      <c r="C70" s="87"/>
      <c r="D70" s="35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7"/>
      <c r="T70" s="36"/>
    </row>
    <row r="71" spans="1:20" ht="29.25" customHeight="1" x14ac:dyDescent="0.25">
      <c r="A71" s="39"/>
      <c r="B71" s="40"/>
      <c r="C71" s="85"/>
      <c r="D71" s="41"/>
      <c r="E71" s="40"/>
      <c r="F71" s="40"/>
      <c r="G71" s="40"/>
      <c r="H71" s="40"/>
      <c r="I71" s="40"/>
      <c r="J71" s="40"/>
      <c r="K71" s="40"/>
      <c r="L71" s="40"/>
      <c r="M71" s="40"/>
      <c r="N71" s="42"/>
      <c r="O71" s="40"/>
      <c r="P71" s="40"/>
      <c r="Q71" s="40"/>
      <c r="R71" s="40"/>
      <c r="S71" s="42"/>
      <c r="T71" s="40"/>
    </row>
    <row r="72" spans="1:20" ht="29.25" customHeight="1" x14ac:dyDescent="0.25">
      <c r="A72" s="33">
        <v>60657</v>
      </c>
      <c r="B72" s="34" t="s">
        <v>119</v>
      </c>
      <c r="C72" s="87">
        <v>45260</v>
      </c>
      <c r="D72" s="35">
        <v>16</v>
      </c>
      <c r="E72" s="36">
        <v>185000</v>
      </c>
      <c r="F72" s="36">
        <v>26705</v>
      </c>
      <c r="G72" s="36">
        <f t="shared" ref="G72" si="39">E72-F72</f>
        <v>158295</v>
      </c>
      <c r="H72" s="36">
        <f t="shared" ref="H72" si="40">G72*18%</f>
        <v>28493.1</v>
      </c>
      <c r="I72" s="36">
        <f t="shared" ref="I72" si="41">G72+H72</f>
        <v>186788.1</v>
      </c>
      <c r="J72" s="36">
        <f t="shared" ref="J72" si="42">G72*1%</f>
        <v>1582.95</v>
      </c>
      <c r="K72" s="36">
        <f t="shared" ref="K72" si="43">G72*5%</f>
        <v>7914.75</v>
      </c>
      <c r="L72" s="36"/>
      <c r="M72" s="36"/>
      <c r="N72" s="36"/>
      <c r="O72" s="59">
        <f t="shared" ref="O72" si="44">H72</f>
        <v>28493.1</v>
      </c>
      <c r="P72" s="36"/>
      <c r="Q72" s="36">
        <f t="shared" ref="Q72" si="45">I72-J72-K72-N72-O72-P72</f>
        <v>148797.29999999999</v>
      </c>
      <c r="R72" s="36">
        <v>148797</v>
      </c>
      <c r="S72" s="37" t="s">
        <v>55</v>
      </c>
      <c r="T72" s="36">
        <f>SUM(Q72:Q76)-SUM(R72:R76)</f>
        <v>0.3999999999650754</v>
      </c>
    </row>
    <row r="73" spans="1:20" ht="29.25" customHeight="1" x14ac:dyDescent="0.25">
      <c r="A73" s="33">
        <v>60657</v>
      </c>
      <c r="B73" s="34" t="s">
        <v>119</v>
      </c>
      <c r="C73" s="87">
        <v>45291</v>
      </c>
      <c r="D73" s="35">
        <v>18</v>
      </c>
      <c r="E73" s="36">
        <v>129500</v>
      </c>
      <c r="F73" s="36">
        <v>0</v>
      </c>
      <c r="G73" s="36">
        <f t="shared" ref="G73:G74" si="46">E73-F73</f>
        <v>129500</v>
      </c>
      <c r="H73" s="36">
        <f t="shared" ref="H73:H74" si="47">G73*18%</f>
        <v>23310</v>
      </c>
      <c r="I73" s="36">
        <f t="shared" ref="I73:I74" si="48">G73+H73</f>
        <v>152810</v>
      </c>
      <c r="J73" s="36">
        <f t="shared" ref="J73:J74" si="49">G73*1%</f>
        <v>1295</v>
      </c>
      <c r="K73" s="36">
        <f t="shared" ref="K73:K74" si="50">G73*5%</f>
        <v>6475</v>
      </c>
      <c r="L73" s="36"/>
      <c r="M73" s="36"/>
      <c r="N73" s="36"/>
      <c r="O73" s="59">
        <f t="shared" ref="O73:O74" si="51">H73</f>
        <v>23310</v>
      </c>
      <c r="P73" s="36"/>
      <c r="Q73" s="36">
        <f t="shared" ref="Q73:Q74" si="52">I73-J73-K73-N73-O73-P73</f>
        <v>121730</v>
      </c>
      <c r="R73" s="36">
        <v>28493</v>
      </c>
      <c r="S73" s="37" t="s">
        <v>54</v>
      </c>
      <c r="T73" s="36"/>
    </row>
    <row r="74" spans="1:20" ht="29.25" customHeight="1" x14ac:dyDescent="0.25">
      <c r="A74" s="33">
        <v>60657</v>
      </c>
      <c r="B74" s="34" t="s">
        <v>119</v>
      </c>
      <c r="C74" s="87">
        <v>45291</v>
      </c>
      <c r="D74" s="35">
        <v>19</v>
      </c>
      <c r="E74" s="36">
        <v>11000</v>
      </c>
      <c r="F74" s="36">
        <v>0</v>
      </c>
      <c r="G74" s="36">
        <f t="shared" si="46"/>
        <v>11000</v>
      </c>
      <c r="H74" s="36">
        <f t="shared" si="47"/>
        <v>1980</v>
      </c>
      <c r="I74" s="36">
        <f t="shared" si="48"/>
        <v>12980</v>
      </c>
      <c r="J74" s="36">
        <f t="shared" si="49"/>
        <v>110</v>
      </c>
      <c r="K74" s="36">
        <f t="shared" si="50"/>
        <v>550</v>
      </c>
      <c r="L74" s="36"/>
      <c r="M74" s="36"/>
      <c r="N74" s="36"/>
      <c r="O74" s="59">
        <f t="shared" si="51"/>
        <v>1980</v>
      </c>
      <c r="P74" s="36"/>
      <c r="Q74" s="36">
        <f t="shared" si="52"/>
        <v>10340</v>
      </c>
      <c r="R74" s="36">
        <v>132070</v>
      </c>
      <c r="S74" s="44" t="s">
        <v>53</v>
      </c>
      <c r="T74" s="36"/>
    </row>
    <row r="75" spans="1:20" ht="29.25" customHeight="1" x14ac:dyDescent="0.25">
      <c r="A75" s="33">
        <v>60657</v>
      </c>
      <c r="B75" s="34" t="s">
        <v>48</v>
      </c>
      <c r="C75" s="87"/>
      <c r="D75" s="35">
        <v>16</v>
      </c>
      <c r="E75" s="36">
        <f>H72</f>
        <v>28493.1</v>
      </c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59">
        <f>E75</f>
        <v>28493.1</v>
      </c>
      <c r="R75" s="36">
        <v>25290</v>
      </c>
      <c r="S75" s="44" t="s">
        <v>70</v>
      </c>
      <c r="T75" s="36"/>
    </row>
    <row r="76" spans="1:20" ht="29.25" customHeight="1" x14ac:dyDescent="0.25">
      <c r="A76" s="33">
        <v>60657</v>
      </c>
      <c r="B76" s="34" t="s">
        <v>48</v>
      </c>
      <c r="C76" s="87"/>
      <c r="D76" s="35" t="s">
        <v>64</v>
      </c>
      <c r="E76" s="36">
        <f>O73+O74</f>
        <v>25290</v>
      </c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59">
        <f>E76</f>
        <v>25290</v>
      </c>
      <c r="R76" s="36"/>
      <c r="S76" s="44"/>
      <c r="T76" s="36"/>
    </row>
    <row r="77" spans="1:20" ht="29.25" customHeight="1" x14ac:dyDescent="0.25">
      <c r="A77" s="39"/>
      <c r="B77" s="40"/>
      <c r="C77" s="85"/>
      <c r="D77" s="41"/>
      <c r="E77" s="40"/>
      <c r="F77" s="40"/>
      <c r="G77" s="40"/>
      <c r="H77" s="40"/>
      <c r="I77" s="40"/>
      <c r="J77" s="40"/>
      <c r="K77" s="40"/>
      <c r="L77" s="40"/>
      <c r="M77" s="40"/>
      <c r="N77" s="42"/>
      <c r="O77" s="40"/>
      <c r="P77" s="40"/>
      <c r="Q77" s="40"/>
      <c r="R77" s="40"/>
      <c r="S77" s="42"/>
      <c r="T77" s="40"/>
    </row>
    <row r="78" spans="1:20" ht="29.25" customHeight="1" x14ac:dyDescent="0.25">
      <c r="A78" s="33">
        <v>61690</v>
      </c>
      <c r="B78" s="34" t="s">
        <v>120</v>
      </c>
      <c r="C78" s="87">
        <v>45299</v>
      </c>
      <c r="D78" s="35">
        <v>20</v>
      </c>
      <c r="E78" s="36">
        <v>185000</v>
      </c>
      <c r="F78" s="36">
        <v>30520</v>
      </c>
      <c r="G78" s="36">
        <f t="shared" ref="G78" si="53">E78-F78</f>
        <v>154480</v>
      </c>
      <c r="H78" s="36">
        <f t="shared" ref="H78" si="54">G78*18%</f>
        <v>27806.399999999998</v>
      </c>
      <c r="I78" s="36">
        <f t="shared" ref="I78" si="55">G78+H78</f>
        <v>182286.4</v>
      </c>
      <c r="J78" s="36">
        <f t="shared" ref="J78" si="56">G78*1%</f>
        <v>1544.8</v>
      </c>
      <c r="K78" s="36">
        <f t="shared" ref="K78" si="57">G78*5%</f>
        <v>7724</v>
      </c>
      <c r="L78" s="36"/>
      <c r="M78" s="36"/>
      <c r="N78" s="36"/>
      <c r="O78" s="59">
        <f t="shared" ref="O78" si="58">H78</f>
        <v>27806.399999999998</v>
      </c>
      <c r="P78" s="36"/>
      <c r="Q78" s="36">
        <f t="shared" ref="Q78" si="59">I78-J78-K78-N78-O78-P78</f>
        <v>145211.20000000001</v>
      </c>
      <c r="R78" s="36">
        <v>145211</v>
      </c>
      <c r="S78" s="37" t="s">
        <v>65</v>
      </c>
      <c r="T78" s="36">
        <f>SUM(Q78:Q81)-SUM(R78:R81)</f>
        <v>0.35999999998603016</v>
      </c>
    </row>
    <row r="79" spans="1:20" ht="29.25" customHeight="1" x14ac:dyDescent="0.25">
      <c r="A79" s="33">
        <v>61690</v>
      </c>
      <c r="B79" s="34" t="s">
        <v>120</v>
      </c>
      <c r="C79" s="87">
        <v>45322</v>
      </c>
      <c r="D79" s="35">
        <v>21</v>
      </c>
      <c r="E79" s="36">
        <v>138850</v>
      </c>
      <c r="F79" s="36">
        <v>3052</v>
      </c>
      <c r="G79" s="36">
        <f t="shared" ref="G79" si="60">E79-F79</f>
        <v>135798</v>
      </c>
      <c r="H79" s="36">
        <f t="shared" ref="H79" si="61">G79*18%</f>
        <v>24443.64</v>
      </c>
      <c r="I79" s="36">
        <f t="shared" ref="I79" si="62">G79+H79</f>
        <v>160241.64000000001</v>
      </c>
      <c r="J79" s="36">
        <f t="shared" ref="J79" si="63">G79*1%</f>
        <v>1357.98</v>
      </c>
      <c r="K79" s="36">
        <f t="shared" ref="K79" si="64">G79*5%</f>
        <v>6789.9000000000005</v>
      </c>
      <c r="L79" s="36"/>
      <c r="M79" s="36"/>
      <c r="N79" s="36"/>
      <c r="O79" s="59">
        <f t="shared" ref="O79" si="65">H79</f>
        <v>24443.64</v>
      </c>
      <c r="P79" s="36"/>
      <c r="Q79" s="36">
        <f t="shared" ref="Q79" si="66">I79-J79-K79-N79-O79-P79</f>
        <v>127650.12000000001</v>
      </c>
      <c r="R79" s="36"/>
      <c r="S79" s="58" t="s">
        <v>72</v>
      </c>
      <c r="T79" s="36"/>
    </row>
    <row r="80" spans="1:20" ht="29.25" customHeight="1" x14ac:dyDescent="0.25">
      <c r="A80" s="33">
        <v>61690</v>
      </c>
      <c r="B80" s="34" t="s">
        <v>29</v>
      </c>
      <c r="C80" s="87"/>
      <c r="D80" s="35" t="s">
        <v>66</v>
      </c>
      <c r="E80" s="36">
        <f>O78+O79</f>
        <v>52250.039999999994</v>
      </c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59">
        <f>E80</f>
        <v>52250.039999999994</v>
      </c>
      <c r="R80" s="36">
        <v>52250</v>
      </c>
      <c r="S80" s="58" t="s">
        <v>77</v>
      </c>
      <c r="T80" s="36"/>
    </row>
    <row r="81" spans="1:20" ht="29.25" customHeight="1" x14ac:dyDescent="0.25">
      <c r="A81" s="33">
        <v>61690</v>
      </c>
      <c r="B81" s="34"/>
      <c r="C81" s="87"/>
      <c r="D81" s="35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>
        <v>127650</v>
      </c>
      <c r="S81" s="58" t="s">
        <v>78</v>
      </c>
      <c r="T81" s="36"/>
    </row>
    <row r="82" spans="1:20" ht="29.25" customHeight="1" x14ac:dyDescent="0.25">
      <c r="A82" s="39">
        <v>62761</v>
      </c>
      <c r="B82" s="40"/>
      <c r="C82" s="85"/>
      <c r="D82" s="41"/>
      <c r="E82" s="40"/>
      <c r="F82" s="40"/>
      <c r="G82" s="40"/>
      <c r="H82" s="40"/>
      <c r="I82" s="40"/>
      <c r="J82" s="40"/>
      <c r="K82" s="40"/>
      <c r="L82" s="40"/>
      <c r="M82" s="40"/>
      <c r="N82" s="42"/>
      <c r="O82" s="40"/>
      <c r="P82" s="40"/>
      <c r="Q82" s="40"/>
      <c r="R82" s="40"/>
      <c r="S82" s="42"/>
      <c r="T82" s="40"/>
    </row>
    <row r="83" spans="1:20" ht="29.25" customHeight="1" x14ac:dyDescent="0.25">
      <c r="A83" s="39">
        <v>62761</v>
      </c>
      <c r="B83" s="34" t="s">
        <v>121</v>
      </c>
      <c r="C83" s="87">
        <v>45356</v>
      </c>
      <c r="D83" s="35">
        <v>22</v>
      </c>
      <c r="E83" s="36">
        <v>323850</v>
      </c>
      <c r="F83" s="36"/>
      <c r="G83" s="36">
        <f t="shared" ref="G83" si="67">E83-F83</f>
        <v>323850</v>
      </c>
      <c r="H83" s="36">
        <f t="shared" ref="H83" si="68">G83*18%</f>
        <v>58293</v>
      </c>
      <c r="I83" s="36">
        <f t="shared" ref="I83" si="69">G83+H83</f>
        <v>382143</v>
      </c>
      <c r="J83" s="36">
        <f t="shared" ref="J83" si="70">G83*1%</f>
        <v>3238.5</v>
      </c>
      <c r="K83" s="36">
        <f t="shared" ref="K83" si="71">G83*5%</f>
        <v>16192.5</v>
      </c>
      <c r="L83" s="36"/>
      <c r="M83" s="36"/>
      <c r="N83" s="36"/>
      <c r="O83" s="59">
        <f t="shared" ref="O83" si="72">H83</f>
        <v>58293</v>
      </c>
      <c r="P83" s="36"/>
      <c r="Q83" s="36">
        <f t="shared" ref="Q83" si="73">I83-J83-K83-N83-O83-P83</f>
        <v>304419</v>
      </c>
      <c r="R83" s="36">
        <v>304418</v>
      </c>
      <c r="S83" s="37" t="s">
        <v>74</v>
      </c>
      <c r="T83" s="36">
        <f>SUM(Q83:Q85)-SUM(R83:R85)</f>
        <v>1</v>
      </c>
    </row>
    <row r="84" spans="1:20" ht="29.25" customHeight="1" x14ac:dyDescent="0.25">
      <c r="A84" s="39">
        <v>62761</v>
      </c>
      <c r="B84" s="34" t="s">
        <v>29</v>
      </c>
      <c r="C84" s="87"/>
      <c r="D84" s="35">
        <v>22</v>
      </c>
      <c r="E84" s="36">
        <f>O83</f>
        <v>58293</v>
      </c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59">
        <f>E84</f>
        <v>58293</v>
      </c>
      <c r="R84" s="36">
        <v>58293</v>
      </c>
      <c r="S84" s="37" t="s">
        <v>76</v>
      </c>
      <c r="T84" s="36"/>
    </row>
    <row r="85" spans="1:20" ht="29.25" customHeight="1" x14ac:dyDescent="0.25">
      <c r="A85" s="39">
        <v>62761</v>
      </c>
      <c r="B85" s="50"/>
      <c r="C85" s="89"/>
      <c r="D85" s="51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3"/>
      <c r="T85" s="52"/>
    </row>
    <row r="86" spans="1:20" ht="29.25" customHeight="1" x14ac:dyDescent="0.25">
      <c r="A86" s="39">
        <v>63309</v>
      </c>
      <c r="B86" s="40"/>
      <c r="C86" s="85"/>
      <c r="D86" s="41"/>
      <c r="E86" s="40"/>
      <c r="F86" s="40"/>
      <c r="G86" s="40"/>
      <c r="H86" s="40"/>
      <c r="I86" s="40"/>
      <c r="J86" s="40"/>
      <c r="K86" s="40"/>
      <c r="L86" s="40"/>
      <c r="M86" s="40"/>
      <c r="N86" s="42"/>
      <c r="O86" s="40"/>
      <c r="P86" s="40"/>
      <c r="Q86" s="40"/>
      <c r="R86" s="40"/>
      <c r="S86" s="42"/>
      <c r="T86" s="40"/>
    </row>
    <row r="87" spans="1:20" ht="29.25" customHeight="1" x14ac:dyDescent="0.25">
      <c r="A87" s="39">
        <v>63309</v>
      </c>
      <c r="B87" s="50" t="s">
        <v>122</v>
      </c>
      <c r="C87" s="89">
        <v>45025</v>
      </c>
      <c r="D87" s="51">
        <v>1</v>
      </c>
      <c r="E87" s="52">
        <v>313460</v>
      </c>
      <c r="F87" s="52"/>
      <c r="G87" s="36">
        <f t="shared" ref="G87" si="74">E87-F87</f>
        <v>313460</v>
      </c>
      <c r="H87" s="36">
        <f t="shared" ref="H87" si="75">G87*18%</f>
        <v>56422.799999999996</v>
      </c>
      <c r="I87" s="36">
        <f t="shared" ref="I87" si="76">G87+H87</f>
        <v>369882.8</v>
      </c>
      <c r="J87" s="36">
        <f t="shared" ref="J87" si="77">G87*1%</f>
        <v>3134.6</v>
      </c>
      <c r="K87" s="36">
        <f t="shared" ref="K87" si="78">G87*5%</f>
        <v>15673</v>
      </c>
      <c r="L87" s="36"/>
      <c r="M87" s="36"/>
      <c r="N87" s="36"/>
      <c r="O87" s="59">
        <f t="shared" ref="O87" si="79">H87</f>
        <v>56422.799999999996</v>
      </c>
      <c r="P87" s="36"/>
      <c r="Q87" s="36">
        <f t="shared" ref="Q87" si="80">I87-J87-K87-N87-O87-P87</f>
        <v>294652.40000000002</v>
      </c>
      <c r="R87" s="52">
        <v>294652</v>
      </c>
      <c r="S87" s="53" t="s">
        <v>75</v>
      </c>
      <c r="T87" s="52">
        <f>SUM(Q87:Q88)-SUM(R87:R88)</f>
        <v>0.20000000001164153</v>
      </c>
    </row>
    <row r="88" spans="1:20" ht="29.25" customHeight="1" x14ac:dyDescent="0.25">
      <c r="A88" s="39">
        <v>63309</v>
      </c>
      <c r="B88" s="34" t="s">
        <v>29</v>
      </c>
      <c r="C88" s="89"/>
      <c r="D88" s="51">
        <v>1</v>
      </c>
      <c r="E88" s="52">
        <f>O87</f>
        <v>56422.799999999996</v>
      </c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61">
        <f>E88</f>
        <v>56422.799999999996</v>
      </c>
      <c r="R88" s="52">
        <v>56423</v>
      </c>
      <c r="S88" s="53" t="s">
        <v>79</v>
      </c>
      <c r="T88" s="52"/>
    </row>
    <row r="89" spans="1:20" ht="29.25" customHeight="1" x14ac:dyDescent="0.25">
      <c r="A89" s="39">
        <v>65787</v>
      </c>
      <c r="B89" s="40"/>
      <c r="C89" s="85"/>
      <c r="D89" s="41"/>
      <c r="E89" s="40"/>
      <c r="F89" s="40"/>
      <c r="G89" s="40"/>
      <c r="H89" s="40"/>
      <c r="I89" s="40"/>
      <c r="J89" s="40"/>
      <c r="K89" s="40"/>
      <c r="L89" s="40"/>
      <c r="M89" s="40"/>
      <c r="N89" s="42"/>
      <c r="O89" s="40"/>
      <c r="P89" s="40"/>
      <c r="Q89" s="40"/>
      <c r="R89" s="40"/>
      <c r="S89" s="42"/>
      <c r="T89" s="40"/>
    </row>
    <row r="90" spans="1:20" ht="29.25" customHeight="1" x14ac:dyDescent="0.25">
      <c r="A90" s="39">
        <v>65787</v>
      </c>
      <c r="B90" s="50" t="s">
        <v>123</v>
      </c>
      <c r="C90" s="89">
        <v>45607</v>
      </c>
      <c r="D90" s="51">
        <v>5</v>
      </c>
      <c r="E90" s="52">
        <v>131158</v>
      </c>
      <c r="F90" s="52">
        <v>15260</v>
      </c>
      <c r="G90" s="36">
        <f t="shared" ref="G90" si="81">E90-F90</f>
        <v>115898</v>
      </c>
      <c r="H90" s="36">
        <f t="shared" ref="H90" si="82">G90*18%</f>
        <v>20861.64</v>
      </c>
      <c r="I90" s="36">
        <f t="shared" ref="I90" si="83">G90+H90</f>
        <v>136759.64000000001</v>
      </c>
      <c r="J90" s="36">
        <f t="shared" ref="J90" si="84">G90*1%</f>
        <v>1158.98</v>
      </c>
      <c r="K90" s="36">
        <f t="shared" ref="K90" si="85">G90*5%</f>
        <v>5794.9000000000005</v>
      </c>
      <c r="L90" s="36">
        <f>G90*10%</f>
        <v>11589.800000000001</v>
      </c>
      <c r="M90" s="36">
        <f>G90*10%</f>
        <v>11589.800000000001</v>
      </c>
      <c r="N90" s="36"/>
      <c r="O90" s="59">
        <f t="shared" ref="O90" si="86">H90</f>
        <v>20861.64</v>
      </c>
      <c r="P90" s="36"/>
      <c r="Q90" s="36">
        <f>I90-J90-K90-N90-O90-P90-L90-M90</f>
        <v>85764.52</v>
      </c>
      <c r="R90" s="52">
        <v>99000</v>
      </c>
      <c r="S90" s="53" t="s">
        <v>83</v>
      </c>
      <c r="T90" s="52">
        <f>SUM(Q90:Q91)-SUM(R90:R91)</f>
        <v>-17123.839999999997</v>
      </c>
    </row>
    <row r="91" spans="1:20" ht="29.25" customHeight="1" x14ac:dyDescent="0.25">
      <c r="A91" s="39">
        <v>65787</v>
      </c>
      <c r="B91" s="34" t="s">
        <v>29</v>
      </c>
      <c r="C91" s="89"/>
      <c r="D91" s="51">
        <v>5</v>
      </c>
      <c r="E91" s="52">
        <f>O90</f>
        <v>20861.64</v>
      </c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61">
        <f>E91</f>
        <v>20861.64</v>
      </c>
      <c r="R91" s="52">
        <v>24750</v>
      </c>
      <c r="S91" s="53" t="s">
        <v>85</v>
      </c>
      <c r="T91" s="52"/>
    </row>
    <row r="92" spans="1:20" ht="29.25" customHeight="1" thickBot="1" x14ac:dyDescent="0.3">
      <c r="A92" s="39">
        <v>65787</v>
      </c>
      <c r="B92" s="50"/>
      <c r="C92" s="89"/>
      <c r="D92" s="51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3"/>
      <c r="T92" s="52"/>
    </row>
    <row r="93" spans="1:20" ht="29.25" customHeight="1" x14ac:dyDescent="0.25">
      <c r="A93" s="54"/>
      <c r="B93" s="55"/>
      <c r="C93" s="90"/>
      <c r="D93" s="56"/>
      <c r="E93" s="55"/>
      <c r="F93" s="55"/>
      <c r="G93" s="55"/>
      <c r="H93" s="55"/>
      <c r="I93" s="55"/>
      <c r="J93" s="57"/>
      <c r="K93" s="57">
        <f t="shared" ref="K93:O93" si="87">SUM(K7:K92)</f>
        <v>269404.30000000005</v>
      </c>
      <c r="L93" s="57">
        <f t="shared" si="87"/>
        <v>11589.800000000001</v>
      </c>
      <c r="M93" s="57">
        <f t="shared" si="87"/>
        <v>11589.800000000001</v>
      </c>
      <c r="N93" s="57">
        <f t="shared" si="87"/>
        <v>125683.75</v>
      </c>
      <c r="O93" s="57">
        <f t="shared" si="87"/>
        <v>969851.68</v>
      </c>
      <c r="P93" s="57">
        <f>SUM(P7:P92)</f>
        <v>70526</v>
      </c>
      <c r="Q93" s="57">
        <f>SUM(Q6:Q92)</f>
        <v>5815249.3199999994</v>
      </c>
      <c r="R93" s="57">
        <f>SUM(R6:R92)</f>
        <v>5832314</v>
      </c>
      <c r="S93" s="57" t="s">
        <v>43</v>
      </c>
      <c r="T93" s="57">
        <f>SUM(T6:T92)</f>
        <v>-17064.679999999964</v>
      </c>
    </row>
    <row r="94" spans="1:20" ht="29.25" customHeight="1" thickBot="1" x14ac:dyDescent="0.3">
      <c r="A94" s="47"/>
      <c r="B94" s="48"/>
      <c r="C94" s="91"/>
      <c r="D94" s="49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7">
        <f>Q93-R93</f>
        <v>-17064.680000000633</v>
      </c>
      <c r="S94" s="47" t="s">
        <v>44</v>
      </c>
      <c r="T94" s="47"/>
    </row>
    <row r="95" spans="1:20" ht="29.25" customHeight="1" x14ac:dyDescent="0.25">
      <c r="A95" s="2"/>
      <c r="D95" s="2"/>
      <c r="H95" s="2"/>
      <c r="I95" s="2"/>
    </row>
    <row r="96" spans="1:20" ht="29.25" customHeight="1" x14ac:dyDescent="0.25">
      <c r="A96" s="10"/>
      <c r="B96" s="6"/>
      <c r="C96" s="92"/>
      <c r="D96" s="2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spans="1:20" ht="29.25" customHeight="1" thickBot="1" x14ac:dyDescent="0.3">
      <c r="A97" s="10"/>
      <c r="B97" s="11"/>
      <c r="C97" s="92"/>
      <c r="D97" s="2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 spans="1:20" ht="29.25" customHeight="1" x14ac:dyDescent="0.25">
      <c r="A98" s="10"/>
      <c r="B98" s="6"/>
      <c r="C98" s="92"/>
      <c r="D98" s="26"/>
      <c r="E98" s="6"/>
      <c r="F98" s="6"/>
      <c r="G98" s="6"/>
      <c r="H98" s="6"/>
      <c r="I98" s="2"/>
      <c r="J98" s="74" t="s">
        <v>28</v>
      </c>
      <c r="K98" s="74"/>
      <c r="L98" s="74"/>
      <c r="M98" s="74"/>
      <c r="N98" s="74"/>
      <c r="P98" s="6"/>
      <c r="Q98" s="6"/>
      <c r="R98" s="6"/>
      <c r="S98" s="6"/>
      <c r="T98" s="6"/>
    </row>
    <row r="99" spans="1:20" ht="29.25" customHeight="1" thickBot="1" x14ac:dyDescent="0.3">
      <c r="A99" s="10"/>
      <c r="B99" s="6"/>
      <c r="C99" s="92"/>
      <c r="D99" s="26"/>
      <c r="E99" s="6"/>
      <c r="F99" s="6"/>
      <c r="G99" s="12"/>
      <c r="H99" s="12"/>
      <c r="I99" s="2"/>
      <c r="J99" s="72">
        <v>45670</v>
      </c>
      <c r="K99" s="73"/>
      <c r="L99" s="73"/>
      <c r="M99" s="73"/>
      <c r="N99" s="73"/>
      <c r="O99" s="27"/>
      <c r="P99" s="6"/>
      <c r="Q99" s="6"/>
      <c r="R99" s="6"/>
      <c r="T99" s="6"/>
    </row>
    <row r="100" spans="1:20" ht="29.25" customHeight="1" thickBot="1" x14ac:dyDescent="0.3">
      <c r="A100" s="10"/>
      <c r="B100" s="6"/>
      <c r="C100" s="92"/>
      <c r="D100" s="26"/>
      <c r="E100" s="6"/>
      <c r="F100" s="6"/>
      <c r="G100" s="12"/>
      <c r="H100" s="12"/>
      <c r="I100" s="2"/>
      <c r="J100" s="75" t="s">
        <v>62</v>
      </c>
      <c r="K100" s="75"/>
      <c r="L100" s="62"/>
      <c r="M100" s="78">
        <f>N93+K93+L93+M93</f>
        <v>418267.65</v>
      </c>
      <c r="N100" s="79"/>
      <c r="O100" s="27"/>
      <c r="P100" s="6"/>
      <c r="Q100" s="6"/>
      <c r="R100" s="6"/>
      <c r="T100" s="6"/>
    </row>
    <row r="101" spans="1:20" ht="29.25" customHeight="1" thickBot="1" x14ac:dyDescent="0.3">
      <c r="A101" s="10"/>
      <c r="B101" s="6"/>
      <c r="C101" s="92"/>
      <c r="D101" s="26"/>
      <c r="E101" s="6"/>
      <c r="F101" s="6"/>
      <c r="G101" s="12"/>
      <c r="H101" s="12"/>
      <c r="I101" s="2"/>
      <c r="J101" s="28" t="s">
        <v>63</v>
      </c>
      <c r="K101" s="28"/>
      <c r="L101" s="28"/>
      <c r="M101" s="78">
        <f>R94</f>
        <v>-17064.680000000633</v>
      </c>
      <c r="N101" s="79">
        <f>R94</f>
        <v>-17064.680000000633</v>
      </c>
      <c r="O101" s="27"/>
      <c r="P101" s="6"/>
      <c r="Q101" s="6"/>
      <c r="R101" s="6"/>
      <c r="T101" s="6"/>
    </row>
    <row r="102" spans="1:20" ht="29.25" customHeight="1" thickBot="1" x14ac:dyDescent="0.3">
      <c r="A102" s="10"/>
      <c r="B102" s="6"/>
      <c r="C102" s="92"/>
      <c r="D102" s="26"/>
      <c r="E102" s="6"/>
      <c r="F102" s="6"/>
      <c r="G102" s="12"/>
      <c r="H102" s="12"/>
      <c r="I102" s="2"/>
      <c r="J102" s="76" t="s">
        <v>82</v>
      </c>
      <c r="K102" s="76"/>
      <c r="L102" s="63"/>
      <c r="M102" s="78">
        <f>P93</f>
        <v>70526</v>
      </c>
      <c r="N102" s="79">
        <f>P93</f>
        <v>70526</v>
      </c>
      <c r="O102" s="27"/>
      <c r="P102" s="6"/>
      <c r="Q102" s="6"/>
      <c r="R102" s="6"/>
      <c r="S102" s="6"/>
      <c r="T102" s="6"/>
    </row>
    <row r="103" spans="1:20" ht="29.25" customHeight="1" thickBot="1" x14ac:dyDescent="0.3">
      <c r="A103" s="10"/>
      <c r="B103" s="6"/>
      <c r="C103" s="92"/>
      <c r="D103" s="26"/>
      <c r="E103" s="6"/>
      <c r="F103" s="6"/>
      <c r="G103" s="12"/>
      <c r="H103" s="12"/>
      <c r="I103" s="2"/>
      <c r="J103" s="77" t="s">
        <v>73</v>
      </c>
      <c r="K103" s="77"/>
      <c r="L103" s="64"/>
      <c r="M103" s="78">
        <f>O93-Q91-Q88-Q84-Q80-Q76-Q75-Q69-Q65-Q64-Q59-Q57-Q54-Q50-Q48-Q47-Q43-Q40-Q38-Q36-Q33-Q30-Q29-Q25-Q23-Q19-Q18-Q13-Q9</f>
        <v>-9.9999999976716936E-2</v>
      </c>
      <c r="N103" s="79">
        <f>O90+O39</f>
        <v>27719.64</v>
      </c>
      <c r="P103" s="6"/>
      <c r="Q103" s="6"/>
      <c r="R103" s="6"/>
      <c r="S103" s="6"/>
      <c r="T103" s="6"/>
    </row>
    <row r="104" spans="1:20" ht="29.25" customHeight="1" x14ac:dyDescent="0.25">
      <c r="A104" s="10"/>
      <c r="B104" s="6"/>
      <c r="C104" s="92"/>
      <c r="D104" s="26"/>
      <c r="E104" s="6"/>
      <c r="F104" s="6"/>
      <c r="G104" s="12"/>
      <c r="H104" s="12"/>
      <c r="I104" s="12"/>
      <c r="J104" s="12"/>
      <c r="K104" s="12"/>
      <c r="L104" s="12"/>
      <c r="M104" s="12"/>
      <c r="N104" s="12"/>
      <c r="O104" s="6"/>
      <c r="P104" s="6"/>
      <c r="Q104" s="6"/>
      <c r="R104" s="6"/>
      <c r="S104" s="6"/>
      <c r="T104" s="6"/>
    </row>
    <row r="105" spans="1:20" ht="29.25" customHeight="1" x14ac:dyDescent="0.25">
      <c r="A105" s="10"/>
      <c r="B105" s="6"/>
      <c r="C105" s="92"/>
      <c r="D105" s="26"/>
      <c r="E105" s="6"/>
      <c r="F105" s="6"/>
      <c r="G105" s="12"/>
      <c r="H105" s="12"/>
      <c r="I105" s="12"/>
      <c r="J105" s="12"/>
      <c r="K105" s="12"/>
      <c r="L105" s="12"/>
      <c r="M105" s="12"/>
      <c r="N105" s="12"/>
      <c r="O105" s="6"/>
      <c r="P105" s="6"/>
      <c r="Q105" s="6"/>
      <c r="R105" s="6"/>
      <c r="S105" s="6"/>
      <c r="T105" s="6"/>
    </row>
    <row r="106" spans="1:20" ht="29.25" customHeight="1" x14ac:dyDescent="0.25">
      <c r="A106" s="10"/>
      <c r="B106" s="6"/>
      <c r="C106" s="92"/>
      <c r="D106" s="26"/>
      <c r="E106" s="6"/>
      <c r="F106" s="6"/>
      <c r="G106" s="12"/>
      <c r="H106" s="12"/>
      <c r="I106" s="12"/>
      <c r="J106" s="12"/>
      <c r="K106" s="12"/>
      <c r="L106" s="12"/>
      <c r="M106" s="12"/>
      <c r="N106" s="12"/>
      <c r="O106" s="6"/>
      <c r="P106" s="6"/>
      <c r="Q106" s="6"/>
      <c r="R106" s="6"/>
      <c r="S106" s="6"/>
      <c r="T106" s="6"/>
    </row>
    <row r="107" spans="1:20" ht="29.25" customHeight="1" x14ac:dyDescent="0.25">
      <c r="A107" s="10"/>
      <c r="B107" s="6"/>
      <c r="C107" s="92"/>
      <c r="D107" s="26"/>
      <c r="E107" s="6"/>
      <c r="F107" s="6"/>
      <c r="G107" s="12"/>
      <c r="H107" s="12"/>
      <c r="I107" s="12"/>
      <c r="J107" s="12"/>
      <c r="K107" s="12"/>
      <c r="L107" s="12"/>
      <c r="M107" s="12"/>
      <c r="N107" s="12"/>
      <c r="O107" s="6"/>
      <c r="P107" s="6"/>
      <c r="Q107" s="6"/>
      <c r="R107" s="6"/>
      <c r="S107" s="6"/>
      <c r="T107" s="6"/>
    </row>
    <row r="108" spans="1:20" ht="29.25" customHeight="1" x14ac:dyDescent="0.25">
      <c r="A108" s="10"/>
      <c r="B108" s="6"/>
      <c r="C108" s="92"/>
      <c r="D108" s="26"/>
      <c r="E108" s="6"/>
      <c r="F108" s="6"/>
      <c r="G108" s="12"/>
      <c r="H108" s="12"/>
      <c r="I108" s="12"/>
      <c r="J108" s="12"/>
      <c r="K108" s="12"/>
      <c r="L108" s="12"/>
      <c r="M108" s="12"/>
      <c r="N108" s="12"/>
      <c r="O108" s="6"/>
      <c r="P108" s="6"/>
      <c r="Q108" s="6"/>
      <c r="R108" s="6"/>
      <c r="S108" s="6"/>
      <c r="T108" s="6"/>
    </row>
    <row r="109" spans="1:20" ht="29.25" customHeight="1" x14ac:dyDescent="0.25">
      <c r="A109" s="10"/>
      <c r="B109" s="6"/>
      <c r="C109" s="92"/>
      <c r="D109" s="2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</row>
    <row r="110" spans="1:20" ht="29.25" customHeight="1" x14ac:dyDescent="0.25">
      <c r="A110" s="10"/>
      <c r="B110" s="6"/>
      <c r="C110" s="92"/>
      <c r="D110" s="2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</row>
    <row r="111" spans="1:20" ht="29.25" customHeight="1" x14ac:dyDescent="0.25">
      <c r="A111" s="10"/>
      <c r="B111" s="6"/>
      <c r="C111" s="92"/>
      <c r="D111" s="2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</row>
    <row r="112" spans="1:20" ht="29.25" customHeight="1" x14ac:dyDescent="0.25">
      <c r="A112" s="10"/>
      <c r="B112" s="6"/>
      <c r="C112" s="92"/>
      <c r="D112" s="2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</row>
    <row r="113" spans="1:20" ht="29.25" customHeight="1" x14ac:dyDescent="0.25">
      <c r="A113" s="10"/>
      <c r="B113" s="6"/>
      <c r="C113" s="92"/>
      <c r="D113" s="2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</row>
    <row r="114" spans="1:20" ht="29.25" customHeight="1" x14ac:dyDescent="0.25">
      <c r="A114" s="10"/>
      <c r="B114" s="6"/>
      <c r="C114" s="92"/>
      <c r="D114" s="2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</row>
    <row r="115" spans="1:20" ht="29.25" customHeight="1" x14ac:dyDescent="0.25">
      <c r="A115" s="10"/>
      <c r="B115" s="6"/>
      <c r="C115" s="92"/>
      <c r="D115" s="2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</row>
    <row r="116" spans="1:20" ht="29.25" customHeight="1" x14ac:dyDescent="0.25">
      <c r="A116" s="10"/>
      <c r="B116" s="6"/>
      <c r="C116" s="92"/>
      <c r="D116" s="2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</row>
    <row r="117" spans="1:20" ht="29.25" customHeight="1" x14ac:dyDescent="0.25">
      <c r="A117" s="10"/>
      <c r="B117" s="6"/>
      <c r="C117" s="92"/>
      <c r="D117" s="2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</row>
    <row r="118" spans="1:20" ht="29.25" customHeight="1" x14ac:dyDescent="0.25">
      <c r="A118" s="10"/>
      <c r="B118" s="6"/>
      <c r="C118" s="92"/>
      <c r="D118" s="2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</row>
    <row r="119" spans="1:20" ht="29.25" customHeight="1" x14ac:dyDescent="0.25">
      <c r="A119" s="10"/>
      <c r="B119" s="6"/>
      <c r="C119" s="92"/>
      <c r="D119" s="2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</row>
    <row r="120" spans="1:20" ht="29.25" customHeight="1" x14ac:dyDescent="0.25">
      <c r="A120" s="10"/>
      <c r="B120" s="6"/>
      <c r="C120" s="92"/>
      <c r="D120" s="2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</row>
    <row r="121" spans="1:20" ht="29.25" customHeight="1" x14ac:dyDescent="0.25">
      <c r="A121" s="10"/>
      <c r="B121" s="6"/>
      <c r="C121" s="92"/>
      <c r="D121" s="2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</row>
    <row r="122" spans="1:20" ht="29.25" customHeight="1" x14ac:dyDescent="0.25">
      <c r="A122" s="10"/>
      <c r="B122" s="6"/>
      <c r="C122" s="92"/>
      <c r="D122" s="2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</row>
    <row r="123" spans="1:20" ht="29.25" customHeight="1" x14ac:dyDescent="0.25">
      <c r="A123" s="10"/>
      <c r="B123" s="6"/>
      <c r="C123" s="92"/>
      <c r="D123" s="2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</row>
    <row r="124" spans="1:20" ht="29.25" customHeight="1" x14ac:dyDescent="0.25">
      <c r="A124" s="10"/>
      <c r="B124" s="6"/>
      <c r="C124" s="92"/>
      <c r="D124" s="2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</row>
    <row r="125" spans="1:20" ht="29.25" customHeight="1" x14ac:dyDescent="0.25">
      <c r="A125" s="10"/>
      <c r="B125" s="6"/>
      <c r="C125" s="92"/>
      <c r="D125" s="2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</row>
    <row r="126" spans="1:20" ht="29.25" customHeight="1" x14ac:dyDescent="0.25">
      <c r="A126" s="10"/>
      <c r="B126" s="6"/>
      <c r="C126" s="92"/>
      <c r="D126" s="2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</row>
    <row r="127" spans="1:20" ht="29.25" customHeight="1" x14ac:dyDescent="0.25">
      <c r="A127" s="10"/>
      <c r="B127" s="6"/>
      <c r="C127" s="92"/>
      <c r="D127" s="2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</row>
    <row r="128" spans="1:20" ht="29.25" customHeight="1" x14ac:dyDescent="0.25">
      <c r="A128" s="10"/>
      <c r="B128" s="6"/>
      <c r="C128" s="92"/>
      <c r="D128" s="2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</row>
    <row r="129" spans="1:20" ht="29.25" customHeight="1" x14ac:dyDescent="0.25">
      <c r="A129" s="10"/>
      <c r="B129" s="6"/>
      <c r="C129" s="92"/>
      <c r="D129" s="2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</row>
    <row r="130" spans="1:20" ht="29.25" customHeight="1" x14ac:dyDescent="0.25">
      <c r="A130" s="10"/>
      <c r="B130" s="6"/>
      <c r="C130" s="92"/>
      <c r="D130" s="2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</row>
    <row r="131" spans="1:20" ht="29.25" customHeight="1" x14ac:dyDescent="0.25">
      <c r="A131" s="10"/>
      <c r="B131" s="6"/>
      <c r="C131" s="92"/>
      <c r="D131" s="2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</row>
    <row r="132" spans="1:20" ht="29.25" customHeight="1" x14ac:dyDescent="0.25">
      <c r="A132" s="10"/>
      <c r="B132" s="6"/>
      <c r="C132" s="92"/>
      <c r="D132" s="2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</row>
    <row r="133" spans="1:20" ht="29.25" customHeight="1" x14ac:dyDescent="0.25">
      <c r="A133" s="10"/>
      <c r="B133" s="6"/>
      <c r="C133" s="92"/>
      <c r="D133" s="2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</row>
    <row r="134" spans="1:20" ht="29.25" customHeight="1" x14ac:dyDescent="0.25">
      <c r="A134" s="10"/>
      <c r="B134" s="6"/>
      <c r="C134" s="92"/>
      <c r="D134" s="2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</row>
    <row r="135" spans="1:20" ht="29.25" customHeight="1" x14ac:dyDescent="0.25">
      <c r="A135" s="10"/>
      <c r="B135" s="6"/>
      <c r="C135" s="92"/>
      <c r="D135" s="2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</row>
    <row r="136" spans="1:20" ht="29.25" customHeight="1" x14ac:dyDescent="0.25">
      <c r="A136" s="10"/>
      <c r="B136" s="6"/>
      <c r="C136" s="92"/>
      <c r="D136" s="2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</row>
    <row r="137" spans="1:20" ht="29.25" customHeight="1" x14ac:dyDescent="0.25">
      <c r="A137" s="10"/>
      <c r="B137" s="6"/>
      <c r="C137" s="92"/>
      <c r="D137" s="2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</row>
    <row r="138" spans="1:20" ht="29.25" customHeight="1" x14ac:dyDescent="0.25">
      <c r="A138" s="10"/>
      <c r="B138" s="6"/>
      <c r="C138" s="92"/>
      <c r="D138" s="2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</row>
    <row r="139" spans="1:20" ht="29.25" customHeight="1" x14ac:dyDescent="0.25">
      <c r="A139" s="10"/>
      <c r="B139" s="6"/>
      <c r="C139" s="92"/>
      <c r="D139" s="2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</row>
    <row r="140" spans="1:20" ht="29.25" customHeight="1" x14ac:dyDescent="0.25">
      <c r="A140" s="10"/>
      <c r="B140" s="6"/>
      <c r="C140" s="92"/>
      <c r="D140" s="2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</row>
    <row r="141" spans="1:20" ht="29.25" customHeight="1" x14ac:dyDescent="0.25">
      <c r="A141" s="10"/>
      <c r="B141" s="6"/>
      <c r="C141" s="92"/>
      <c r="D141" s="2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</row>
    <row r="142" spans="1:20" ht="29.25" customHeight="1" x14ac:dyDescent="0.25">
      <c r="A142" s="10"/>
      <c r="B142" s="6"/>
      <c r="C142" s="92"/>
      <c r="D142" s="2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</row>
    <row r="143" spans="1:20" ht="29.25" customHeight="1" x14ac:dyDescent="0.25">
      <c r="A143" s="10"/>
      <c r="B143" s="6"/>
      <c r="C143" s="92"/>
      <c r="D143" s="2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</row>
    <row r="144" spans="1:20" ht="29.25" customHeight="1" x14ac:dyDescent="0.25">
      <c r="A144" s="10"/>
      <c r="B144" s="6"/>
      <c r="C144" s="92"/>
      <c r="D144" s="2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</row>
    <row r="145" spans="1:20" ht="29.25" customHeight="1" x14ac:dyDescent="0.25">
      <c r="A145" s="10"/>
      <c r="B145" s="6"/>
      <c r="C145" s="92"/>
      <c r="D145" s="2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</row>
    <row r="146" spans="1:20" ht="29.25" customHeight="1" x14ac:dyDescent="0.25">
      <c r="A146" s="10"/>
      <c r="B146" s="6"/>
      <c r="C146" s="92"/>
      <c r="D146" s="2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</row>
    <row r="147" spans="1:20" ht="29.25" customHeight="1" x14ac:dyDescent="0.25">
      <c r="A147" s="10"/>
      <c r="B147" s="6"/>
      <c r="C147" s="92"/>
      <c r="D147" s="2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</row>
    <row r="148" spans="1:20" ht="29.25" customHeight="1" x14ac:dyDescent="0.25">
      <c r="A148" s="10"/>
      <c r="B148" s="6"/>
      <c r="C148" s="92"/>
      <c r="D148" s="2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</row>
    <row r="149" spans="1:20" ht="29.25" customHeight="1" x14ac:dyDescent="0.25">
      <c r="A149" s="10"/>
      <c r="B149" s="6"/>
      <c r="C149" s="92"/>
      <c r="D149" s="2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</row>
    <row r="150" spans="1:20" ht="29.25" customHeight="1" x14ac:dyDescent="0.25">
      <c r="A150" s="10"/>
      <c r="B150" s="6"/>
      <c r="C150" s="92"/>
      <c r="D150" s="2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</row>
    <row r="151" spans="1:20" ht="29.25" customHeight="1" x14ac:dyDescent="0.25">
      <c r="A151" s="10"/>
      <c r="B151" s="6"/>
      <c r="C151" s="92"/>
      <c r="D151" s="2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</row>
    <row r="152" spans="1:20" ht="29.25" customHeight="1" x14ac:dyDescent="0.25">
      <c r="A152" s="10"/>
      <c r="B152" s="6"/>
      <c r="C152" s="92"/>
      <c r="D152" s="26"/>
      <c r="E152" s="6"/>
      <c r="R152" s="6"/>
      <c r="S152" s="6"/>
      <c r="T152" s="6"/>
    </row>
    <row r="153" spans="1:20" ht="29.25" customHeight="1" x14ac:dyDescent="0.25">
      <c r="A153" s="10"/>
      <c r="B153" s="6"/>
      <c r="C153" s="92"/>
      <c r="D153" s="26"/>
      <c r="E153" s="6"/>
      <c r="R153" s="6"/>
      <c r="S153" s="6"/>
      <c r="T153" s="6"/>
    </row>
    <row r="154" spans="1:20" ht="29.25" customHeight="1" x14ac:dyDescent="0.25">
      <c r="A154" s="10"/>
      <c r="B154" s="6"/>
      <c r="C154" s="92"/>
      <c r="D154" s="26"/>
      <c r="E154" s="6"/>
      <c r="R154" s="6"/>
      <c r="S154" s="6"/>
      <c r="T154" s="6"/>
    </row>
    <row r="155" spans="1:20" ht="29.25" customHeight="1" x14ac:dyDescent="0.25">
      <c r="A155" s="10"/>
      <c r="B155" s="6"/>
      <c r="C155" s="92"/>
      <c r="D155" s="26"/>
      <c r="E155" s="6"/>
      <c r="R155" s="6"/>
      <c r="S155" s="6"/>
      <c r="T155" s="6"/>
    </row>
    <row r="156" spans="1:20" ht="29.25" customHeight="1" x14ac:dyDescent="0.25">
      <c r="A156" s="10"/>
      <c r="B156" s="6"/>
      <c r="C156" s="92"/>
      <c r="D156" s="26"/>
      <c r="E156" s="6"/>
      <c r="R156" s="6"/>
      <c r="S156" s="6"/>
      <c r="T156" s="6"/>
    </row>
    <row r="157" spans="1:20" ht="29.25" customHeight="1" x14ac:dyDescent="0.25">
      <c r="A157" s="10"/>
      <c r="B157" s="6"/>
      <c r="C157" s="92"/>
      <c r="D157" s="26"/>
      <c r="E157" s="6"/>
      <c r="R157" s="6"/>
      <c r="S157" s="6"/>
      <c r="T157" s="6"/>
    </row>
  </sheetData>
  <mergeCells count="9">
    <mergeCell ref="J99:N99"/>
    <mergeCell ref="J98:N98"/>
    <mergeCell ref="J100:K100"/>
    <mergeCell ref="J102:K102"/>
    <mergeCell ref="J103:K103"/>
    <mergeCell ref="M100:N100"/>
    <mergeCell ref="M101:N101"/>
    <mergeCell ref="M102:N102"/>
    <mergeCell ref="M103:N10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2022-06-28T06:22:04Z</cp:lastPrinted>
  <dcterms:created xsi:type="dcterms:W3CDTF">2022-06-10T14:11:52Z</dcterms:created>
  <dcterms:modified xsi:type="dcterms:W3CDTF">2025-05-29T11:47:38Z</dcterms:modified>
</cp:coreProperties>
</file>