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cricket international\"/>
    </mc:Choice>
  </mc:AlternateContent>
  <xr:revisionPtr revIDLastSave="0" documentId="13_ncr:1_{DE28060B-9F08-43D6-9B2A-064DBFBBA4A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K15" i="1" s="1"/>
  <c r="G14" i="1"/>
  <c r="I14" i="1" s="1"/>
  <c r="P14" i="1" s="1"/>
  <c r="V13" i="1"/>
  <c r="G13" i="1"/>
  <c r="L13" i="1" s="1"/>
  <c r="M13" i="1" l="1"/>
  <c r="H15" i="1"/>
  <c r="N15" i="1" s="1"/>
  <c r="J13" i="1"/>
  <c r="L15" i="1"/>
  <c r="M15" i="1"/>
  <c r="J15" i="1"/>
  <c r="K13" i="1"/>
  <c r="H13" i="1"/>
  <c r="G11" i="1"/>
  <c r="I11" i="1" s="1"/>
  <c r="P11" i="1" s="1"/>
  <c r="V10" i="1"/>
  <c r="I15" i="1" l="1"/>
  <c r="P15" i="1" s="1"/>
  <c r="N13" i="1"/>
  <c r="I13" i="1"/>
  <c r="P13" i="1" s="1"/>
  <c r="G9" i="1"/>
  <c r="H9" i="1" s="1"/>
  <c r="N9" i="1" l="1"/>
  <c r="I9" i="1"/>
  <c r="L9" i="1"/>
  <c r="K9" i="1"/>
  <c r="M9" i="1"/>
  <c r="J9" i="1"/>
  <c r="P9" i="1" l="1"/>
  <c r="G10" i="1"/>
  <c r="M10" i="1" s="1"/>
  <c r="H10" i="1" l="1"/>
  <c r="N10" i="1" s="1"/>
  <c r="J10" i="1"/>
  <c r="K10" i="1"/>
  <c r="L10" i="1"/>
  <c r="I10" i="1" l="1"/>
  <c r="P10" i="1" s="1"/>
  <c r="V9" i="1" l="1"/>
  <c r="V8" i="1" l="1"/>
  <c r="G8" i="1"/>
  <c r="L8" i="1" s="1"/>
  <c r="H8" i="1" l="1"/>
  <c r="N8" i="1" s="1"/>
  <c r="K8" i="1"/>
  <c r="J8" i="1"/>
  <c r="M8" i="1"/>
  <c r="I8" i="1" l="1"/>
  <c r="P8" i="1" s="1"/>
</calcChain>
</file>

<file path=xl/sharedStrings.xml><?xml version="1.0" encoding="utf-8"?>
<sst xmlns="http://schemas.openxmlformats.org/spreadsheetml/2006/main" count="50" uniqueCount="46">
  <si>
    <t>Amount</t>
  </si>
  <si>
    <t>PAYMENT NOTE No.</t>
  </si>
  <si>
    <t>UTR</t>
  </si>
  <si>
    <t>Advance paid</t>
  </si>
  <si>
    <t>SD (5%), Commissioning, Hydro Testing</t>
  </si>
  <si>
    <t>Cricket International</t>
  </si>
  <si>
    <t xml:space="preserve">Ahmadwala Village Pipe laying work </t>
  </si>
  <si>
    <t>28-06-2023 NEFT/AXISP00401332289/RIUP23/871/CRICKET INTERNAT 101614.00</t>
  </si>
  <si>
    <t>RIUP23/871</t>
  </si>
  <si>
    <t>31-07-2023 NEFT/AXISP00410478616/RIUP23/1270/CRICKET INTERNA ₹ 1,53,407.00</t>
  </si>
  <si>
    <t>RIUP23/1270</t>
  </si>
  <si>
    <t>04-09-2023 NEFT/AXISP00421476869/RIUP23/1821/CRICKET INTERNATIO/ICIC0003872 160327.00</t>
  </si>
  <si>
    <t>RIUP23/1821</t>
  </si>
  <si>
    <t>GST Releae note</t>
  </si>
  <si>
    <t>1 , 2 &amp; 3</t>
  </si>
  <si>
    <t xml:space="preserve">Malpura Village Pipe laying work </t>
  </si>
  <si>
    <t>RIUP23/2383</t>
  </si>
  <si>
    <t>30-09-2023 NEFT/AXISP00429071459/RIUP23/2383/CRICKET INTERNATIO/ICIC0003872 183687.00</t>
  </si>
  <si>
    <t>GST Release note</t>
  </si>
  <si>
    <t>01-11-2023 NEFT/AXISP00439227019/RIUP23/3001/CRICKET INTERNATIO/ICIC0003872 177267.00</t>
  </si>
  <si>
    <t>01-11-2023 NEFT/AXISP00439457387/RIUP23/2761/CRICKET INTERNATIO/ICIC0003872 44680.00</t>
  </si>
  <si>
    <t>26-10-2023 NEFT/AXISP00437006014/RIUP23/2762/CRICKET INTERNATIO/ICIC0003872 103966.00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</si>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</sst>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43" fontId="5" fillId="2" borderId="22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19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horizontal="right"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9" fontId="3" fillId="2" borderId="23" xfId="1" applyNumberFormat="1" applyFont="1" applyFill="1" applyBorder="1" applyAlignment="1">
      <alignment vertical="center"/>
    </xf>
    <xf numFmtId="0" fontId="5" fillId="2" borderId="25" xfId="0" applyFont="1" applyFill="1" applyBorder="1" applyAlignment="1">
      <alignment horizontal="center" vertical="center" wrapText="1"/>
    </xf>
    <xf numFmtId="43" fontId="3" fillId="2" borderId="17" xfId="1" applyNumberFormat="1" applyFont="1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2" fontId="0" fillId="2" borderId="14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19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43" fontId="3" fillId="3" borderId="1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14" fontId="3" fillId="2" borderId="15" xfId="0" applyNumberFormat="1" applyFont="1" applyFill="1" applyBorder="1" applyAlignment="1">
      <alignment horizontal="center" vertical="center"/>
    </xf>
    <xf numFmtId="15" fontId="3" fillId="3" borderId="14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43" fontId="3" fillId="3" borderId="20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7" fillId="0" borderId="0" xfId="0" applyFont="1"/>
    <xf numFmtId="43" fontId="8" fillId="2" borderId="0" xfId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43" fontId="3" fillId="3" borderId="10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3" borderId="10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Normal="100" workbookViewId="0">
      <selection activeCell="E8" sqref="E8"/>
    </sheetView>
  </sheetViews>
  <sheetFormatPr defaultColWidth="9" defaultRowHeight="15" x14ac:dyDescent="0.25"/>
  <cols>
    <col min="1" max="1" width="9" style="10"/>
    <col min="2" max="2" width="30" style="10" customWidth="1"/>
    <col min="3" max="3" width="13.42578125" style="10" bestFit="1" customWidth="1"/>
    <col min="4" max="4" width="11.5703125" style="10" bestFit="1" customWidth="1"/>
    <col min="5" max="5" width="13.28515625" style="10" bestFit="1" customWidth="1"/>
    <col min="6" max="7" width="13.28515625" style="10" customWidth="1"/>
    <col min="8" max="8" width="14.7109375" style="38" customWidth="1"/>
    <col min="9" max="9" width="12.85546875" style="38" bestFit="1" customWidth="1"/>
    <col min="10" max="10" width="10.7109375" style="10" bestFit="1" customWidth="1"/>
    <col min="11" max="11" width="10.42578125" style="10" bestFit="1" customWidth="1"/>
    <col min="12" max="13" width="10.42578125" style="10" customWidth="1"/>
    <col min="14" max="14" width="15.140625" style="10" customWidth="1"/>
    <col min="15" max="16" width="14.85546875" style="10" customWidth="1"/>
    <col min="17" max="17" width="21.7109375" style="10" bestFit="1" customWidth="1"/>
    <col min="18" max="18" width="12.7109375" style="10" bestFit="1" customWidth="1"/>
    <col min="19" max="19" width="14.5703125" style="10" bestFit="1" customWidth="1"/>
    <col min="20" max="21" width="14.5703125" style="10" customWidth="1"/>
    <col min="22" max="22" width="19.140625" style="10" bestFit="1" customWidth="1"/>
    <col min="23" max="23" width="84.140625" style="10" bestFit="1" customWidth="1"/>
    <col min="24" max="16384" width="9" style="10"/>
  </cols>
  <sheetData>
    <row r="1" spans="1:23" x14ac:dyDescent="0.25">
      <c r="A1" s="69" t="s">
        <v>22</v>
      </c>
      <c r="B1" s="70" t="s">
        <v>5</v>
      </c>
      <c r="E1" s="11"/>
      <c r="F1" s="11"/>
      <c r="G1" s="11"/>
      <c r="H1" s="12"/>
      <c r="I1" s="12"/>
    </row>
    <row r="2" spans="1:23" ht="21" x14ac:dyDescent="0.25">
      <c r="A2" s="69" t="s">
        <v>23</v>
      </c>
      <c r="B2" t="s">
        <v>24</v>
      </c>
      <c r="C2" s="13"/>
      <c r="D2" s="13"/>
      <c r="G2" s="14"/>
      <c r="I2" s="14"/>
      <c r="J2" s="15"/>
      <c r="K2" s="15"/>
      <c r="L2" s="15"/>
      <c r="M2" s="15"/>
      <c r="N2" s="15"/>
      <c r="P2" s="15"/>
      <c r="Q2" s="15"/>
      <c r="R2" s="15"/>
      <c r="S2" s="15"/>
      <c r="T2" s="15"/>
      <c r="U2" s="15"/>
    </row>
    <row r="3" spans="1:23" ht="21.75" thickBot="1" x14ac:dyDescent="0.3">
      <c r="A3" s="69" t="s">
        <v>25</v>
      </c>
      <c r="B3" t="s">
        <v>26</v>
      </c>
      <c r="C3" s="13"/>
      <c r="D3" s="13"/>
      <c r="G3" s="14"/>
      <c r="I3" s="14"/>
      <c r="J3" s="15"/>
      <c r="K3" s="15"/>
      <c r="L3" s="15"/>
      <c r="M3" s="15"/>
      <c r="N3" s="15"/>
      <c r="P3" s="15"/>
      <c r="Q3" s="15"/>
      <c r="R3" s="15"/>
      <c r="S3" s="15"/>
      <c r="T3" s="15"/>
      <c r="U3" s="15"/>
    </row>
    <row r="4" spans="1:23" ht="15.75" thickBot="1" x14ac:dyDescent="0.3">
      <c r="A4" s="69" t="s">
        <v>27</v>
      </c>
      <c r="B4" t="s">
        <v>26</v>
      </c>
      <c r="C4" s="16"/>
      <c r="D4" s="16"/>
      <c r="E4" s="16"/>
      <c r="F4" s="15"/>
      <c r="G4" s="15"/>
      <c r="H4" s="17"/>
      <c r="I4" s="17"/>
      <c r="J4" s="15"/>
      <c r="K4" s="15"/>
      <c r="L4" s="15"/>
      <c r="M4" s="15"/>
      <c r="N4" s="15"/>
      <c r="Q4" s="15"/>
      <c r="R4" s="18"/>
      <c r="S4" s="18"/>
      <c r="T4" s="18"/>
      <c r="U4" s="18"/>
      <c r="V4" s="18"/>
      <c r="W4" s="18"/>
    </row>
    <row r="5" spans="1:23" ht="59.45" customHeight="1" thickBot="1" x14ac:dyDescent="0.3">
      <c r="A5" s="75" t="s">
        <v>28</v>
      </c>
      <c r="B5" s="6" t="s">
        <v>29</v>
      </c>
      <c r="C5" s="4" t="s">
        <v>30</v>
      </c>
      <c r="D5" s="4" t="s">
        <v>31</v>
      </c>
      <c r="E5" s="6" t="s">
        <v>32</v>
      </c>
      <c r="F5" s="4" t="s">
        <v>33</v>
      </c>
      <c r="G5" s="41" t="s">
        <v>34</v>
      </c>
      <c r="H5" s="1" t="s">
        <v>35</v>
      </c>
      <c r="I5" s="9" t="s">
        <v>0</v>
      </c>
      <c r="J5" s="3" t="s">
        <v>36</v>
      </c>
      <c r="K5" s="8" t="s">
        <v>37</v>
      </c>
      <c r="L5" s="8" t="s">
        <v>38</v>
      </c>
      <c r="M5" s="8" t="s">
        <v>39</v>
      </c>
      <c r="N5" s="8" t="s">
        <v>40</v>
      </c>
      <c r="O5" s="43" t="s">
        <v>41</v>
      </c>
      <c r="P5" s="8" t="s">
        <v>42</v>
      </c>
      <c r="Q5" s="3" t="s">
        <v>1</v>
      </c>
      <c r="R5" s="3" t="s">
        <v>43</v>
      </c>
      <c r="S5" s="3" t="s">
        <v>44</v>
      </c>
      <c r="T5" s="2" t="s">
        <v>4</v>
      </c>
      <c r="U5" s="3" t="s">
        <v>3</v>
      </c>
      <c r="V5" s="2" t="s">
        <v>45</v>
      </c>
      <c r="W5" s="77" t="s">
        <v>2</v>
      </c>
    </row>
    <row r="6" spans="1:23" x14ac:dyDescent="0.25">
      <c r="A6" s="68"/>
      <c r="B6" s="20"/>
      <c r="C6" s="19"/>
      <c r="D6" s="19"/>
      <c r="E6" s="20"/>
      <c r="F6" s="39"/>
      <c r="G6" s="39"/>
      <c r="H6" s="27">
        <v>0.18</v>
      </c>
      <c r="I6" s="22"/>
      <c r="J6" s="23">
        <v>0.01</v>
      </c>
      <c r="K6" s="24">
        <v>0.05</v>
      </c>
      <c r="L6" s="24">
        <v>0.05</v>
      </c>
      <c r="M6" s="24">
        <v>0.1</v>
      </c>
      <c r="N6" s="42">
        <v>0.18</v>
      </c>
      <c r="O6" s="45"/>
      <c r="P6" s="25"/>
      <c r="Q6" s="26"/>
      <c r="R6" s="21"/>
      <c r="S6" s="27">
        <v>0.01</v>
      </c>
      <c r="T6" s="28">
        <v>0.2</v>
      </c>
      <c r="U6" s="22"/>
      <c r="V6" s="22"/>
      <c r="W6" s="32"/>
    </row>
    <row r="7" spans="1:23" s="47" customFormat="1" x14ac:dyDescent="0.25">
      <c r="A7" s="74"/>
      <c r="B7" s="51"/>
      <c r="C7" s="48"/>
      <c r="D7" s="49"/>
      <c r="E7" s="50"/>
      <c r="F7" s="51"/>
      <c r="G7" s="51"/>
      <c r="H7" s="52"/>
      <c r="I7" s="53"/>
      <c r="J7" s="54"/>
      <c r="K7" s="55"/>
      <c r="L7" s="55"/>
      <c r="M7" s="55"/>
      <c r="N7" s="56"/>
      <c r="O7" s="57"/>
      <c r="P7" s="58"/>
      <c r="Q7" s="59"/>
      <c r="R7" s="60"/>
      <c r="S7" s="52"/>
      <c r="T7" s="61"/>
      <c r="U7" s="53"/>
      <c r="V7" s="53"/>
      <c r="W7" s="78"/>
    </row>
    <row r="8" spans="1:23" ht="41.45" customHeight="1" x14ac:dyDescent="0.25">
      <c r="A8" s="68">
        <v>57611</v>
      </c>
      <c r="B8" s="71" t="s">
        <v>6</v>
      </c>
      <c r="C8" s="5">
        <v>45094</v>
      </c>
      <c r="D8" s="7">
        <v>1</v>
      </c>
      <c r="E8" s="29">
        <v>138993</v>
      </c>
      <c r="F8" s="40">
        <v>0</v>
      </c>
      <c r="G8" s="40">
        <f>E8-F8</f>
        <v>138993</v>
      </c>
      <c r="H8" s="21">
        <f>ROUND(G8*H6,0)</f>
        <v>25019</v>
      </c>
      <c r="I8" s="22">
        <f>G8+H8</f>
        <v>164012</v>
      </c>
      <c r="J8" s="30">
        <f>G8*$J$6</f>
        <v>1389.93</v>
      </c>
      <c r="K8" s="25">
        <f>G8*$K$6</f>
        <v>6949.6500000000005</v>
      </c>
      <c r="L8" s="25">
        <f>G8*5%</f>
        <v>6949.6500000000005</v>
      </c>
      <c r="M8" s="25">
        <f>G8*$M$6</f>
        <v>13899.300000000001</v>
      </c>
      <c r="N8" s="39">
        <f>H8</f>
        <v>25019</v>
      </c>
      <c r="O8" s="46">
        <v>8189.5</v>
      </c>
      <c r="P8" s="25">
        <f>ROUND(I8-SUM(J8:O8),0)</f>
        <v>101615</v>
      </c>
      <c r="Q8" s="31" t="s">
        <v>8</v>
      </c>
      <c r="R8" s="21">
        <v>101614</v>
      </c>
      <c r="S8" s="21">
        <v>0</v>
      </c>
      <c r="T8" s="22">
        <v>0</v>
      </c>
      <c r="U8" s="22">
        <v>0</v>
      </c>
      <c r="V8" s="22">
        <f t="shared" ref="V8" si="0">R8-S8</f>
        <v>101614</v>
      </c>
      <c r="W8" s="79" t="s">
        <v>7</v>
      </c>
    </row>
    <row r="9" spans="1:23" ht="41.45" customHeight="1" x14ac:dyDescent="0.25">
      <c r="A9" s="68">
        <v>57611</v>
      </c>
      <c r="B9" s="71" t="s">
        <v>6</v>
      </c>
      <c r="C9" s="5">
        <v>45134</v>
      </c>
      <c r="D9" s="7">
        <v>2</v>
      </c>
      <c r="E9" s="29">
        <v>235651.62</v>
      </c>
      <c r="F9" s="40">
        <v>0</v>
      </c>
      <c r="G9" s="40">
        <f>E9-F9</f>
        <v>235651.62</v>
      </c>
      <c r="H9" s="21">
        <f>G9*H6</f>
        <v>42417.291599999997</v>
      </c>
      <c r="I9" s="22">
        <f>G9+H9</f>
        <v>278068.91159999999</v>
      </c>
      <c r="J9" s="30">
        <f>G9*$J$6</f>
        <v>2356.5162</v>
      </c>
      <c r="K9" s="25">
        <f>G9*$K$6</f>
        <v>11782.581</v>
      </c>
      <c r="L9" s="25">
        <f>G9*5%</f>
        <v>11782.581</v>
      </c>
      <c r="M9" s="25">
        <f>G9*$M$6</f>
        <v>23565.162</v>
      </c>
      <c r="N9" s="39">
        <f>H9</f>
        <v>42417.291599999997</v>
      </c>
      <c r="O9" s="46">
        <v>32757.119999999999</v>
      </c>
      <c r="P9" s="25">
        <f>ROUND(I9-SUM(J9:O9),0)</f>
        <v>153408</v>
      </c>
      <c r="Q9" s="31" t="s">
        <v>10</v>
      </c>
      <c r="R9" s="21">
        <v>153407</v>
      </c>
      <c r="S9" s="21">
        <v>0</v>
      </c>
      <c r="T9" s="22">
        <v>0</v>
      </c>
      <c r="U9" s="22">
        <v>0</v>
      </c>
      <c r="V9" s="22">
        <f>R9-S9-T9-U9</f>
        <v>153407</v>
      </c>
      <c r="W9" s="79" t="s">
        <v>9</v>
      </c>
    </row>
    <row r="10" spans="1:23" ht="41.45" customHeight="1" x14ac:dyDescent="0.25">
      <c r="A10" s="68">
        <v>57611</v>
      </c>
      <c r="B10" s="71" t="s">
        <v>6</v>
      </c>
      <c r="C10" s="5">
        <v>45167</v>
      </c>
      <c r="D10" s="7">
        <v>3</v>
      </c>
      <c r="E10" s="29">
        <v>202945</v>
      </c>
      <c r="F10" s="40"/>
      <c r="G10" s="40">
        <f>E10-F10</f>
        <v>202945</v>
      </c>
      <c r="H10" s="21">
        <f>ROUND(G10*H6,0)</f>
        <v>36530</v>
      </c>
      <c r="I10" s="22">
        <f>G10+H10</f>
        <v>239475</v>
      </c>
      <c r="J10" s="30">
        <f>G10*$J$6</f>
        <v>2029.45</v>
      </c>
      <c r="K10" s="25">
        <f>G10*$K$6</f>
        <v>10147.25</v>
      </c>
      <c r="L10" s="25">
        <f>G10*$L$6</f>
        <v>10147.25</v>
      </c>
      <c r="M10" s="25">
        <f>G10*$M$6</f>
        <v>20294.5</v>
      </c>
      <c r="N10" s="39">
        <f>H10</f>
        <v>36530</v>
      </c>
      <c r="O10" s="30">
        <v>0</v>
      </c>
      <c r="P10" s="25">
        <f>ROUND(I10-SUM(J10:O10),0)</f>
        <v>160327</v>
      </c>
      <c r="Q10" s="31" t="s">
        <v>12</v>
      </c>
      <c r="R10" s="21">
        <v>160327</v>
      </c>
      <c r="S10" s="21">
        <v>0</v>
      </c>
      <c r="T10" s="22">
        <v>0</v>
      </c>
      <c r="U10" s="22">
        <v>0</v>
      </c>
      <c r="V10" s="22">
        <f>R10-S10-T10-U10</f>
        <v>160327</v>
      </c>
      <c r="W10" s="80" t="s">
        <v>11</v>
      </c>
    </row>
    <row r="11" spans="1:23" ht="45" customHeight="1" thickBot="1" x14ac:dyDescent="0.3">
      <c r="A11" s="68">
        <v>57611</v>
      </c>
      <c r="B11" s="72" t="s">
        <v>13</v>
      </c>
      <c r="C11" s="62">
        <v>45203</v>
      </c>
      <c r="D11" s="7" t="s">
        <v>14</v>
      </c>
      <c r="E11" s="33">
        <v>103966</v>
      </c>
      <c r="F11" s="33"/>
      <c r="G11" s="40">
        <f>E11-F11</f>
        <v>103966</v>
      </c>
      <c r="H11" s="34"/>
      <c r="I11" s="22">
        <f>G11+H11</f>
        <v>103966</v>
      </c>
      <c r="J11" s="35"/>
      <c r="K11" s="36"/>
      <c r="L11" s="36"/>
      <c r="M11" s="36"/>
      <c r="N11" s="44"/>
      <c r="O11" s="35"/>
      <c r="P11" s="25">
        <f>ROUND(I11-SUM(J11:O11),0)</f>
        <v>103966</v>
      </c>
      <c r="Q11" s="37"/>
      <c r="R11" s="34"/>
      <c r="S11" s="34"/>
      <c r="T11" s="34"/>
      <c r="U11" s="34"/>
      <c r="V11" s="76">
        <v>103966</v>
      </c>
      <c r="W11" s="32" t="s">
        <v>21</v>
      </c>
    </row>
    <row r="12" spans="1:23" s="47" customFormat="1" x14ac:dyDescent="0.25">
      <c r="A12" s="74"/>
      <c r="B12" s="73"/>
      <c r="C12" s="63"/>
      <c r="D12" s="64"/>
      <c r="E12" s="65"/>
      <c r="F12" s="66"/>
      <c r="G12" s="66"/>
      <c r="H12" s="60"/>
      <c r="I12" s="53"/>
      <c r="J12" s="49"/>
      <c r="K12" s="58"/>
      <c r="L12" s="58"/>
      <c r="M12" s="58"/>
      <c r="N12" s="51"/>
      <c r="O12" s="49"/>
      <c r="P12" s="58"/>
      <c r="Q12" s="67"/>
      <c r="R12" s="60"/>
      <c r="S12" s="60"/>
      <c r="T12" s="53"/>
      <c r="U12" s="53"/>
      <c r="V12" s="53"/>
      <c r="W12" s="81"/>
    </row>
    <row r="13" spans="1:23" ht="41.45" customHeight="1" x14ac:dyDescent="0.25">
      <c r="A13" s="68">
        <v>59349</v>
      </c>
      <c r="B13" s="71" t="s">
        <v>15</v>
      </c>
      <c r="C13" s="5">
        <v>45195</v>
      </c>
      <c r="D13" s="7">
        <v>1</v>
      </c>
      <c r="E13" s="29">
        <v>248223</v>
      </c>
      <c r="F13" s="40">
        <v>0</v>
      </c>
      <c r="G13" s="40">
        <f>E13-F13</f>
        <v>248223</v>
      </c>
      <c r="H13" s="21">
        <f>ROUND(G13*H11,0)</f>
        <v>0</v>
      </c>
      <c r="I13" s="22">
        <f>G13+H13</f>
        <v>248223</v>
      </c>
      <c r="J13" s="30">
        <f>G13*$J$6</f>
        <v>2482.23</v>
      </c>
      <c r="K13" s="25">
        <f>G13*$K$6</f>
        <v>12411.150000000001</v>
      </c>
      <c r="L13" s="25">
        <f>G13*10%</f>
        <v>24822.300000000003</v>
      </c>
      <c r="M13" s="25">
        <f>G13*$M$6</f>
        <v>24822.300000000003</v>
      </c>
      <c r="N13" s="39">
        <f>H13</f>
        <v>0</v>
      </c>
      <c r="O13" s="46">
        <v>0</v>
      </c>
      <c r="P13" s="25">
        <f>ROUND(I13-SUM(J13:O13),0)</f>
        <v>183685</v>
      </c>
      <c r="Q13" s="31" t="s">
        <v>16</v>
      </c>
      <c r="R13" s="21">
        <v>183685</v>
      </c>
      <c r="S13" s="21">
        <v>0</v>
      </c>
      <c r="T13" s="22">
        <v>0</v>
      </c>
      <c r="U13" s="22">
        <v>0</v>
      </c>
      <c r="V13" s="22">
        <f t="shared" ref="V13" si="1">R13-S13</f>
        <v>183685</v>
      </c>
      <c r="W13" s="79" t="s">
        <v>17</v>
      </c>
    </row>
    <row r="14" spans="1:23" ht="41.45" customHeight="1" x14ac:dyDescent="0.25">
      <c r="A14" s="68">
        <v>59349</v>
      </c>
      <c r="B14" s="71" t="s">
        <v>18</v>
      </c>
      <c r="C14" s="5">
        <v>45203</v>
      </c>
      <c r="D14" s="7">
        <v>1</v>
      </c>
      <c r="E14" s="29">
        <v>44680</v>
      </c>
      <c r="F14" s="40"/>
      <c r="G14" s="40">
        <f>E14-F14</f>
        <v>44680</v>
      </c>
      <c r="H14" s="21"/>
      <c r="I14" s="22">
        <f>G14+H14</f>
        <v>44680</v>
      </c>
      <c r="J14" s="30"/>
      <c r="K14" s="25"/>
      <c r="L14" s="25"/>
      <c r="M14" s="25"/>
      <c r="N14" s="39"/>
      <c r="O14" s="46"/>
      <c r="P14" s="25">
        <f>ROUND(I14-SUM(J14:O14),0)</f>
        <v>44680</v>
      </c>
      <c r="Q14" s="31"/>
      <c r="R14" s="21"/>
      <c r="S14" s="21"/>
      <c r="T14" s="22">
        <v>0</v>
      </c>
      <c r="U14" s="22">
        <v>0</v>
      </c>
      <c r="V14" s="22">
        <v>44680</v>
      </c>
      <c r="W14" s="80" t="s">
        <v>20</v>
      </c>
    </row>
    <row r="15" spans="1:23" ht="41.45" customHeight="1" x14ac:dyDescent="0.25">
      <c r="A15" s="68">
        <v>59349</v>
      </c>
      <c r="B15" s="71" t="s">
        <v>15</v>
      </c>
      <c r="C15" s="5">
        <v>45224</v>
      </c>
      <c r="D15" s="7">
        <v>5</v>
      </c>
      <c r="E15" s="29">
        <v>252459.6</v>
      </c>
      <c r="F15" s="40">
        <v>0</v>
      </c>
      <c r="G15" s="40">
        <f>E15-F15</f>
        <v>252459.6</v>
      </c>
      <c r="H15" s="21">
        <f>ROUND(G15*H11,0)</f>
        <v>0</v>
      </c>
      <c r="I15" s="22">
        <f>G15+H15</f>
        <v>252459.6</v>
      </c>
      <c r="J15" s="30">
        <f>G15*$J$6</f>
        <v>2524.596</v>
      </c>
      <c r="K15" s="25">
        <f>G15*$K$6</f>
        <v>12622.980000000001</v>
      </c>
      <c r="L15" s="25">
        <f>G15*10%</f>
        <v>25245.960000000003</v>
      </c>
      <c r="M15" s="25">
        <f>G15*$M$6</f>
        <v>25245.960000000003</v>
      </c>
      <c r="N15" s="39">
        <f>H15</f>
        <v>0</v>
      </c>
      <c r="O15" s="46">
        <v>9553</v>
      </c>
      <c r="P15" s="25">
        <f>ROUND(I15-SUM(J15:O15),0)</f>
        <v>177267</v>
      </c>
      <c r="Q15" s="31"/>
      <c r="R15" s="21"/>
      <c r="S15" s="21"/>
      <c r="T15" s="22"/>
      <c r="U15" s="22"/>
      <c r="V15" s="22">
        <v>177267</v>
      </c>
      <c r="W15" s="79" t="s">
        <v>19</v>
      </c>
    </row>
    <row r="16" spans="1:23" x14ac:dyDescent="0.25">
      <c r="H16" s="10"/>
      <c r="I16" s="10"/>
    </row>
    <row r="17" s="10" customFormat="1" x14ac:dyDescent="0.25"/>
    <row r="18" s="10" customFormat="1" x14ac:dyDescent="0.25"/>
    <row r="19" s="10" customFormat="1" x14ac:dyDescent="0.25"/>
    <row r="20" s="10" customFormat="1" x14ac:dyDescent="0.25"/>
    <row r="21" s="10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2025-05-27T10:38:01Z</dcterms:modified>
</cp:coreProperties>
</file>