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4110FA22-8DAE-4034-9FAD-97298C35E3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L35" i="1"/>
  <c r="M35" i="1"/>
  <c r="O35" i="1"/>
  <c r="G21" i="1"/>
  <c r="G23" i="1"/>
  <c r="G9" i="1"/>
  <c r="H9" i="1" s="1"/>
  <c r="N9" i="1" s="1"/>
  <c r="G11" i="1"/>
  <c r="K11" i="1" s="1"/>
  <c r="K21" i="1" l="1"/>
  <c r="H21" i="1"/>
  <c r="N21" i="1" s="1"/>
  <c r="J21" i="1"/>
  <c r="J23" i="1"/>
  <c r="K23" i="1"/>
  <c r="H23" i="1"/>
  <c r="N23" i="1" s="1"/>
  <c r="N45" i="1" s="1"/>
  <c r="H11" i="1"/>
  <c r="N11" i="1" s="1"/>
  <c r="E12" i="1" s="1"/>
  <c r="P12" i="1" s="1"/>
  <c r="J11" i="1"/>
  <c r="G8" i="1"/>
  <c r="K8" i="1" s="1"/>
  <c r="G20" i="1"/>
  <c r="K20" i="1" s="1"/>
  <c r="I11" i="1" l="1"/>
  <c r="P11" i="1" s="1"/>
  <c r="I21" i="1"/>
  <c r="I23" i="1"/>
  <c r="P23" i="1" s="1"/>
  <c r="H8" i="1"/>
  <c r="N8" i="1" s="1"/>
  <c r="J8" i="1"/>
  <c r="H20" i="1"/>
  <c r="N20" i="1" s="1"/>
  <c r="J20" i="1"/>
  <c r="G15" i="1"/>
  <c r="J15" i="1" s="1"/>
  <c r="G14" i="1"/>
  <c r="K14" i="1" s="1"/>
  <c r="K35" i="1" l="1"/>
  <c r="E22" i="1"/>
  <c r="P22" i="1" s="1"/>
  <c r="E10" i="1"/>
  <c r="P10" i="1" s="1"/>
  <c r="I20" i="1"/>
  <c r="P20" i="1" s="1"/>
  <c r="H14" i="1"/>
  <c r="N14" i="1" s="1"/>
  <c r="H15" i="1"/>
  <c r="J14" i="1"/>
  <c r="K15" i="1"/>
  <c r="I8" i="1"/>
  <c r="P8" i="1" s="1"/>
  <c r="N42" i="1" l="1"/>
  <c r="S20" i="1"/>
  <c r="S8" i="1"/>
  <c r="I14" i="1"/>
  <c r="P14" i="1" s="1"/>
  <c r="I15" i="1"/>
  <c r="N15" i="1"/>
  <c r="N35" i="1" s="1"/>
  <c r="E16" i="1" l="1"/>
  <c r="P16" i="1" s="1"/>
  <c r="P15" i="1"/>
  <c r="O37" i="1"/>
  <c r="S14" i="1" l="1"/>
  <c r="S35" i="1" s="1"/>
  <c r="P35" i="1"/>
  <c r="Q37" i="1" l="1"/>
  <c r="N43" i="1" s="1"/>
</calcChain>
</file>

<file path=xl/sharedStrings.xml><?xml version="1.0" encoding="utf-8"?>
<sst xmlns="http://schemas.openxmlformats.org/spreadsheetml/2006/main" count="54" uniqueCount="47">
  <si>
    <t>Amount</t>
  </si>
  <si>
    <t>UTR</t>
  </si>
  <si>
    <t>Hold Amount For Quantity excess against DPR</t>
  </si>
  <si>
    <t>Total Paid</t>
  </si>
  <si>
    <t>Balance payable</t>
  </si>
  <si>
    <t>CSE Infra</t>
  </si>
  <si>
    <t>14-09-2023 NEFT/AXISP00424905757/RIUP23/2021/CSE INFRA/IOBA0002383 98000.00</t>
  </si>
  <si>
    <t>14-09-2023 NEFT/AXISP00424961339/RIUP23/2022/CSE INFRA/IOBA0002383 196000.00</t>
  </si>
  <si>
    <t>14-09-2023 NEFT/AXISP00424961340/RIUP23/2023/CSE INFRA/IOBA0002383 196000.00</t>
  </si>
  <si>
    <t>Village wise advance</t>
  </si>
  <si>
    <t>GST</t>
  </si>
  <si>
    <t>GSB</t>
  </si>
  <si>
    <t>21, 11,22</t>
  </si>
  <si>
    <t>25, 26</t>
  </si>
  <si>
    <t>Total Hold ( SD+OC+HT )</t>
  </si>
  <si>
    <t>Advance / Surplus</t>
  </si>
  <si>
    <t>Debit</t>
  </si>
  <si>
    <t>GST Remaining</t>
  </si>
  <si>
    <t>21-09-2024 NEFT/AXISP00542940968/RIUP24/1854/CSE INFRA/IOBA0002383 231363.00</t>
  </si>
  <si>
    <t>29-11-2024 NEFT/AXISP00576580798/RIUP24/1987/CSE INFRA/IOBA0002383 50000.00</t>
  </si>
  <si>
    <t>2400 debit note on PMC</t>
  </si>
  <si>
    <t>10-01-2025 NEFT/AXISP00597065260/RIUP24/2887/CSE INFRA/IOBA0002383 225000.00</t>
  </si>
  <si>
    <t>BAJHERI Village BLOCK-UNN M/S CSE INFRA  work</t>
  </si>
  <si>
    <t>Uttar Pradesh</t>
  </si>
  <si>
    <t>Shamli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</si>
  <si>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</si>
  <si>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</si>
  <si>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</si>
  <si>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</si>
  <si>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</si>
  <si>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</si>
  <si>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</si>
  <si>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</si>
  <si>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</si>
  <si>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</si>
  <si>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</si>
  <si>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</si>
  <si>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</si>
  <si>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</si>
  <si>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</si>
  <si>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</si>
  <si>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</si>
  <si>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</si>
  <si>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</si>
  <si>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Sanpla Village    14MTR work</t>
  </si>
  <si>
    <t xml:space="preserve">adaudpur Village  150KL 12 MTR Lawwork </t>
  </si>
  <si>
    <t>BAJHERI Village  BLOCK-UNN  M/S CSE INFRA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</si>
</sst>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5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43" fontId="3" fillId="3" borderId="4" xfId="1" applyNumberFormat="1" applyFont="1" applyFill="1" applyBorder="1" applyAlignment="1">
      <alignment horizontal="right" vertical="center"/>
    </xf>
    <xf numFmtId="43" fontId="5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7" fillId="4" borderId="4" xfId="1" applyNumberFormat="1" applyFont="1" applyFill="1" applyBorder="1" applyAlignment="1">
      <alignment vertical="center"/>
    </xf>
    <xf numFmtId="43" fontId="7" fillId="0" borderId="4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3" fontId="10" fillId="2" borderId="7" xfId="2" applyFont="1" applyFill="1" applyBorder="1" applyAlignment="1">
      <alignment horizontal="center" vertical="center"/>
    </xf>
    <xf numFmtId="43" fontId="6" fillId="2" borderId="7" xfId="2" applyFont="1" applyFill="1" applyBorder="1" applyAlignment="1">
      <alignment horizontal="center" vertical="center"/>
    </xf>
    <xf numFmtId="43" fontId="9" fillId="2" borderId="8" xfId="1" applyNumberFormat="1" applyFont="1" applyFill="1" applyBorder="1" applyAlignment="1">
      <alignment horizontal="center" vertical="center"/>
    </xf>
    <xf numFmtId="165" fontId="9" fillId="2" borderId="8" xfId="0" applyNumberFormat="1" applyFont="1" applyFill="1" applyBorder="1" applyAlignment="1">
      <alignment horizontal="center" vertical="center"/>
    </xf>
    <xf numFmtId="43" fontId="9" fillId="2" borderId="9" xfId="1" applyNumberFormat="1" applyFont="1" applyFill="1" applyBorder="1" applyAlignment="1">
      <alignment horizontal="center" vertical="center"/>
    </xf>
    <xf numFmtId="43" fontId="9" fillId="2" borderId="10" xfId="1" applyNumberFormat="1" applyFont="1" applyFill="1" applyBorder="1" applyAlignment="1">
      <alignment horizontal="center" vertical="center"/>
    </xf>
    <xf numFmtId="165" fontId="9" fillId="2" borderId="9" xfId="0" applyNumberFormat="1" applyFont="1" applyFill="1" applyBorder="1" applyAlignment="1">
      <alignment horizontal="center" vertical="center"/>
    </xf>
    <xf numFmtId="165" fontId="9" fillId="2" borderId="10" xfId="0" applyNumberFormat="1" applyFont="1" applyFill="1" applyBorder="1" applyAlignment="1">
      <alignment horizontal="center" vertical="center"/>
    </xf>
    <xf numFmtId="43" fontId="8" fillId="2" borderId="8" xfId="1" applyNumberFormat="1" applyFont="1" applyFill="1" applyBorder="1" applyAlignment="1">
      <alignment horizontal="center" vertical="center"/>
    </xf>
    <xf numFmtId="14" fontId="9" fillId="2" borderId="8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zoomScale="84" zoomScaleNormal="130" workbookViewId="0">
      <pane ySplit="6" topLeftCell="A7" activePane="bottomLeft" state="frozen"/>
      <selection pane="bottomLeft" activeCell="B23" sqref="B23"/>
    </sheetView>
  </sheetViews>
  <sheetFormatPr defaultColWidth="9" defaultRowHeight="15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7" width="13.28515625" style="2" customWidth="1"/>
    <col min="8" max="8" width="14.7109375" style="13" customWidth="1"/>
    <col min="9" max="9" width="12.85546875" style="13" bestFit="1" customWidth="1"/>
    <col min="10" max="10" width="10.7109375" style="2" bestFit="1" customWidth="1"/>
    <col min="11" max="11" width="11.5703125" style="2" bestFit="1" customWidth="1"/>
    <col min="12" max="12" width="12.28515625" style="2" customWidth="1"/>
    <col min="13" max="13" width="10.42578125" style="2" customWidth="1"/>
    <col min="14" max="16" width="14.85546875" style="2" customWidth="1"/>
    <col min="17" max="17" width="16.7109375" style="2" customWidth="1"/>
    <col min="18" max="18" width="86" style="2" bestFit="1" customWidth="1"/>
    <col min="19" max="19" width="16.7109375" style="2" customWidth="1"/>
    <col min="20" max="16384" width="9" style="2"/>
  </cols>
  <sheetData>
    <row r="1" spans="1:20" ht="15.75" thickBot="1" x14ac:dyDescent="0.3">
      <c r="A1" s="45" t="s">
        <v>25</v>
      </c>
      <c r="B1" s="1" t="s">
        <v>5</v>
      </c>
      <c r="E1" s="3"/>
      <c r="F1" s="3"/>
      <c r="G1" s="3"/>
      <c r="H1" s="4"/>
      <c r="I1" s="4"/>
    </row>
    <row r="2" spans="1:20" ht="21.75" thickBot="1" x14ac:dyDescent="0.3">
      <c r="A2" s="45" t="s">
        <v>26</v>
      </c>
      <c r="B2" s="5" t="s">
        <v>23</v>
      </c>
      <c r="C2" s="6"/>
      <c r="D2" s="6"/>
      <c r="H2" s="14"/>
      <c r="I2" s="7"/>
      <c r="K2" s="8"/>
      <c r="L2" s="8"/>
      <c r="M2" s="8"/>
      <c r="N2" s="8"/>
      <c r="O2" s="8"/>
      <c r="P2" s="8"/>
    </row>
    <row r="3" spans="1:20" ht="21.75" thickBot="1" x14ac:dyDescent="0.3">
      <c r="A3" s="45" t="s">
        <v>27</v>
      </c>
      <c r="B3" s="44" t="s">
        <v>24</v>
      </c>
      <c r="C3" s="6"/>
      <c r="D3" s="6"/>
      <c r="H3" s="14"/>
      <c r="I3" s="7"/>
      <c r="K3" s="8"/>
      <c r="L3" s="8"/>
      <c r="M3" s="8"/>
      <c r="N3" s="8"/>
      <c r="O3" s="8"/>
      <c r="P3" s="8"/>
    </row>
    <row r="4" spans="1:20" ht="15.75" thickBot="1" x14ac:dyDescent="0.3">
      <c r="A4" s="45" t="s">
        <v>28</v>
      </c>
      <c r="B4" s="9" t="s">
        <v>24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11"/>
      <c r="R4" s="11"/>
      <c r="S4" s="11"/>
    </row>
    <row r="5" spans="1:20" ht="43.9" customHeight="1" x14ac:dyDescent="0.25">
      <c r="A5" s="46" t="s">
        <v>29</v>
      </c>
      <c r="B5" s="47" t="s">
        <v>30</v>
      </c>
      <c r="C5" s="48" t="s">
        <v>31</v>
      </c>
      <c r="D5" s="49" t="s">
        <v>32</v>
      </c>
      <c r="E5" s="47" t="s">
        <v>33</v>
      </c>
      <c r="F5" s="47" t="s">
        <v>34</v>
      </c>
      <c r="G5" s="49" t="s">
        <v>35</v>
      </c>
      <c r="H5" s="50" t="s">
        <v>36</v>
      </c>
      <c r="I5" s="51" t="s">
        <v>0</v>
      </c>
      <c r="J5" s="47" t="s">
        <v>37</v>
      </c>
      <c r="K5" s="47" t="s">
        <v>38</v>
      </c>
      <c r="L5" s="47" t="s">
        <v>39</v>
      </c>
      <c r="M5" s="47" t="s">
        <v>40</v>
      </c>
      <c r="N5" s="47" t="s">
        <v>41</v>
      </c>
      <c r="O5" s="22" t="s">
        <v>2</v>
      </c>
      <c r="P5" s="22" t="s">
        <v>42</v>
      </c>
      <c r="Q5" s="22" t="s">
        <v>43</v>
      </c>
      <c r="R5" s="22" t="s">
        <v>1</v>
      </c>
      <c r="S5" s="22" t="s">
        <v>9</v>
      </c>
    </row>
    <row r="6" spans="1:20" ht="15.75" thickBot="1" x14ac:dyDescent="0.3">
      <c r="A6" s="37"/>
      <c r="B6" s="35"/>
      <c r="C6" s="35"/>
      <c r="D6" s="35"/>
      <c r="E6" s="35"/>
      <c r="F6" s="35"/>
      <c r="G6" s="35"/>
      <c r="H6" s="35"/>
      <c r="I6" s="35"/>
      <c r="J6" s="40">
        <v>0.02</v>
      </c>
      <c r="K6" s="40">
        <v>0.05</v>
      </c>
      <c r="L6" s="40">
        <v>0.1</v>
      </c>
      <c r="M6" s="40">
        <v>0.1</v>
      </c>
      <c r="N6" s="35"/>
      <c r="O6" s="35"/>
      <c r="P6" s="35"/>
      <c r="Q6" s="35"/>
      <c r="R6" s="35"/>
      <c r="S6" s="35"/>
    </row>
    <row r="7" spans="1:20" s="17" customFormat="1" x14ac:dyDescent="0.25">
      <c r="A7" s="38"/>
      <c r="B7" s="18"/>
      <c r="C7" s="18"/>
      <c r="D7" s="18"/>
      <c r="E7" s="18"/>
      <c r="F7" s="18"/>
      <c r="G7" s="18"/>
      <c r="H7" s="18"/>
      <c r="I7" s="18"/>
      <c r="J7" s="39"/>
      <c r="K7" s="39"/>
      <c r="L7" s="39"/>
      <c r="M7" s="39"/>
      <c r="N7" s="18"/>
      <c r="O7" s="18"/>
      <c r="P7" s="18"/>
      <c r="Q7" s="18"/>
      <c r="R7" s="18"/>
      <c r="S7" s="18"/>
    </row>
    <row r="8" spans="1:20" x14ac:dyDescent="0.25">
      <c r="A8" s="23">
        <v>59250</v>
      </c>
      <c r="B8" s="20" t="s">
        <v>44</v>
      </c>
      <c r="C8" s="27">
        <v>45357</v>
      </c>
      <c r="D8" s="28">
        <v>26</v>
      </c>
      <c r="E8" s="24">
        <v>303000</v>
      </c>
      <c r="F8" s="24">
        <v>296605</v>
      </c>
      <c r="G8" s="24">
        <f>E8-F8</f>
        <v>6395</v>
      </c>
      <c r="H8" s="24">
        <f>G8*18%</f>
        <v>1151.0999999999999</v>
      </c>
      <c r="I8" s="24">
        <f>G8+H8</f>
        <v>7546.1</v>
      </c>
      <c r="J8" s="24">
        <f>G8*2%</f>
        <v>127.9</v>
      </c>
      <c r="K8" s="24">
        <f>G8*5%</f>
        <v>319.75</v>
      </c>
      <c r="L8" s="24"/>
      <c r="M8" s="24"/>
      <c r="N8" s="42">
        <f>H8</f>
        <v>1151.0999999999999</v>
      </c>
      <c r="O8" s="24"/>
      <c r="P8" s="24">
        <f>I8-SUM(J8:O8)</f>
        <v>5947.35</v>
      </c>
      <c r="Q8" s="24">
        <v>98000</v>
      </c>
      <c r="R8" s="29" t="s">
        <v>6</v>
      </c>
      <c r="S8" s="24">
        <f>SUM(P8:P12)-SUM(Q8:Q12)</f>
        <v>4702.8941000000341</v>
      </c>
    </row>
    <row r="9" spans="1:20" ht="22.15" customHeight="1" x14ac:dyDescent="0.25">
      <c r="A9" s="23">
        <v>59250</v>
      </c>
      <c r="B9" s="20" t="s">
        <v>11</v>
      </c>
      <c r="C9" s="27">
        <v>45357</v>
      </c>
      <c r="D9" s="28">
        <v>25</v>
      </c>
      <c r="E9" s="24">
        <v>36311</v>
      </c>
      <c r="F9" s="24">
        <v>30520</v>
      </c>
      <c r="G9" s="24">
        <f>E9-F9</f>
        <v>5791</v>
      </c>
      <c r="H9" s="24">
        <f>G9*18%</f>
        <v>1042.3799999999999</v>
      </c>
      <c r="I9" s="24"/>
      <c r="J9" s="24"/>
      <c r="K9" s="24"/>
      <c r="L9" s="24"/>
      <c r="M9" s="24"/>
      <c r="N9" s="42">
        <f>H9</f>
        <v>1042.3799999999999</v>
      </c>
      <c r="O9" s="24"/>
      <c r="P9" s="24"/>
      <c r="Q9" s="24">
        <v>231363</v>
      </c>
      <c r="R9" s="29" t="s">
        <v>18</v>
      </c>
      <c r="S9" s="24"/>
    </row>
    <row r="10" spans="1:20" x14ac:dyDescent="0.25">
      <c r="A10" s="23">
        <v>59250</v>
      </c>
      <c r="B10" s="20" t="s">
        <v>10</v>
      </c>
      <c r="C10" s="27"/>
      <c r="D10" s="28" t="s">
        <v>13</v>
      </c>
      <c r="E10" s="24">
        <f>N8</f>
        <v>1151.0999999999999</v>
      </c>
      <c r="F10" s="24"/>
      <c r="G10" s="24"/>
      <c r="H10" s="24"/>
      <c r="I10" s="24"/>
      <c r="J10" s="24"/>
      <c r="K10" s="24"/>
      <c r="L10" s="24"/>
      <c r="M10" s="24"/>
      <c r="N10" s="24"/>
      <c r="O10" s="24">
        <v>0</v>
      </c>
      <c r="P10" s="42">
        <f>E10</f>
        <v>1151.0999999999999</v>
      </c>
      <c r="Q10" s="24">
        <v>50000</v>
      </c>
      <c r="R10" s="29" t="s">
        <v>19</v>
      </c>
      <c r="S10" s="24"/>
    </row>
    <row r="11" spans="1:20" ht="22.15" customHeight="1" x14ac:dyDescent="0.25">
      <c r="A11" s="23">
        <v>59250</v>
      </c>
      <c r="B11" s="20"/>
      <c r="C11" s="27">
        <v>45534</v>
      </c>
      <c r="D11" s="28">
        <v>27</v>
      </c>
      <c r="E11" s="24">
        <v>404000</v>
      </c>
      <c r="F11" s="24">
        <v>64389.69</v>
      </c>
      <c r="G11" s="24">
        <f>E11-F11</f>
        <v>339610.31</v>
      </c>
      <c r="H11" s="24">
        <f>G11*18%</f>
        <v>61129.855799999998</v>
      </c>
      <c r="I11" s="24">
        <f>G11+H11</f>
        <v>400740.16580000002</v>
      </c>
      <c r="J11" s="24">
        <f>G11*2%</f>
        <v>6792.2062000000005</v>
      </c>
      <c r="K11" s="24">
        <f>G11*5%</f>
        <v>16980.515500000001</v>
      </c>
      <c r="L11" s="24"/>
      <c r="M11" s="24"/>
      <c r="N11" s="42">
        <f>H11</f>
        <v>61129.855799999998</v>
      </c>
      <c r="O11" s="24"/>
      <c r="P11" s="24">
        <f>I11-SUM(J11:O11)</f>
        <v>315837.5883</v>
      </c>
      <c r="Q11" s="24"/>
      <c r="R11" s="29"/>
      <c r="S11" s="24"/>
    </row>
    <row r="12" spans="1:20" ht="22.15" customHeight="1" x14ac:dyDescent="0.25">
      <c r="A12" s="23">
        <v>59250</v>
      </c>
      <c r="B12" s="20" t="s">
        <v>10</v>
      </c>
      <c r="C12" s="27"/>
      <c r="D12" s="28">
        <v>27</v>
      </c>
      <c r="E12" s="24">
        <f>N11</f>
        <v>61129.855799999998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42">
        <f>E12</f>
        <v>61129.855799999998</v>
      </c>
      <c r="Q12" s="24"/>
      <c r="R12" s="29"/>
      <c r="S12" s="24"/>
      <c r="T12" s="2" t="s">
        <v>20</v>
      </c>
    </row>
    <row r="13" spans="1:20" s="17" customFormat="1" ht="15" customHeight="1" x14ac:dyDescent="0.25">
      <c r="A13" s="25"/>
      <c r="B13" s="21"/>
      <c r="C13" s="30"/>
      <c r="D13" s="31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5"/>
      <c r="S13" s="26"/>
    </row>
    <row r="14" spans="1:20" ht="25.15" customHeight="1" x14ac:dyDescent="0.25">
      <c r="A14" s="23">
        <v>59251</v>
      </c>
      <c r="B14" s="20" t="s">
        <v>45</v>
      </c>
      <c r="C14" s="27">
        <v>45357</v>
      </c>
      <c r="D14" s="28">
        <v>21</v>
      </c>
      <c r="E14" s="24">
        <v>371250</v>
      </c>
      <c r="F14" s="24">
        <v>370291</v>
      </c>
      <c r="G14" s="24">
        <f>E14-F14</f>
        <v>959</v>
      </c>
      <c r="H14" s="24">
        <f>G14*18%</f>
        <v>172.62</v>
      </c>
      <c r="I14" s="24">
        <f>G14+H14</f>
        <v>1131.6199999999999</v>
      </c>
      <c r="J14" s="24">
        <f>G14*2%</f>
        <v>19.18</v>
      </c>
      <c r="K14" s="24">
        <f>G14*5%</f>
        <v>47.95</v>
      </c>
      <c r="L14" s="24"/>
      <c r="M14" s="24"/>
      <c r="N14" s="42">
        <f>H14</f>
        <v>172.62</v>
      </c>
      <c r="O14" s="24"/>
      <c r="P14" s="24">
        <f>I14-SUM(J14:O14)</f>
        <v>891.86999999999989</v>
      </c>
      <c r="Q14" s="24">
        <v>196000</v>
      </c>
      <c r="R14" s="29" t="s">
        <v>7</v>
      </c>
      <c r="S14" s="24">
        <f>SUM(P14:P18)-SUM(Q14:Q18)</f>
        <v>42175.25</v>
      </c>
    </row>
    <row r="15" spans="1:20" ht="22.15" customHeight="1" x14ac:dyDescent="0.25">
      <c r="A15" s="23">
        <v>59251</v>
      </c>
      <c r="B15" s="20"/>
      <c r="C15" s="27">
        <v>45443</v>
      </c>
      <c r="D15" s="28">
        <v>11</v>
      </c>
      <c r="E15" s="24">
        <v>618750</v>
      </c>
      <c r="F15" s="24">
        <v>202434</v>
      </c>
      <c r="G15" s="24">
        <f>E15-F15</f>
        <v>416316</v>
      </c>
      <c r="H15" s="24">
        <f>G15*18%</f>
        <v>74936.87999999999</v>
      </c>
      <c r="I15" s="24">
        <f>G15+H15</f>
        <v>491252.88</v>
      </c>
      <c r="J15" s="24">
        <f>G15*2%</f>
        <v>8326.32</v>
      </c>
      <c r="K15" s="24">
        <f>G15*5%</f>
        <v>20815.800000000003</v>
      </c>
      <c r="L15" s="24"/>
      <c r="M15" s="24"/>
      <c r="N15" s="42">
        <f>H15</f>
        <v>74936.87999999999</v>
      </c>
      <c r="O15" s="24"/>
      <c r="P15" s="24">
        <f>I15-SUM(J15:O15)</f>
        <v>387173.88</v>
      </c>
      <c r="Q15" s="24">
        <v>225000</v>
      </c>
      <c r="R15" s="29" t="s">
        <v>21</v>
      </c>
      <c r="S15" s="24"/>
    </row>
    <row r="16" spans="1:20" ht="22.15" customHeight="1" x14ac:dyDescent="0.25">
      <c r="A16" s="23">
        <v>59251</v>
      </c>
      <c r="B16" s="20" t="s">
        <v>10</v>
      </c>
      <c r="C16" s="27"/>
      <c r="D16" s="28" t="s">
        <v>12</v>
      </c>
      <c r="E16" s="24">
        <f>N14+N15+N17</f>
        <v>75109.499999999985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42">
        <f>E16</f>
        <v>75109.499999999985</v>
      </c>
      <c r="Q16" s="24"/>
      <c r="R16" s="29"/>
      <c r="S16" s="24"/>
    </row>
    <row r="17" spans="1:19" ht="22.15" customHeight="1" x14ac:dyDescent="0.25">
      <c r="A17" s="23">
        <v>59251</v>
      </c>
      <c r="B17" s="20" t="s">
        <v>11</v>
      </c>
      <c r="C17" s="27">
        <v>45357</v>
      </c>
      <c r="D17" s="28">
        <v>22</v>
      </c>
      <c r="E17" s="24">
        <v>58140.5</v>
      </c>
      <c r="F17" s="24">
        <v>57651.61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9"/>
      <c r="S17" s="24"/>
    </row>
    <row r="18" spans="1:19" ht="22.15" customHeight="1" x14ac:dyDescent="0.25">
      <c r="A18" s="23">
        <v>59251</v>
      </c>
      <c r="B18" s="20"/>
      <c r="C18" s="27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9"/>
      <c r="S18" s="24"/>
    </row>
    <row r="19" spans="1:19" s="17" customFormat="1" ht="22.15" customHeight="1" x14ac:dyDescent="0.25">
      <c r="A19" s="25"/>
      <c r="B19" s="21"/>
      <c r="C19" s="30"/>
      <c r="D19" s="31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5"/>
      <c r="S19" s="26"/>
    </row>
    <row r="20" spans="1:19" ht="33.6" customHeight="1" x14ac:dyDescent="0.25">
      <c r="A20" s="23">
        <v>59253</v>
      </c>
      <c r="B20" s="20" t="s">
        <v>22</v>
      </c>
      <c r="C20" s="27">
        <v>45357</v>
      </c>
      <c r="D20" s="32">
        <v>23</v>
      </c>
      <c r="E20" s="24">
        <v>294000</v>
      </c>
      <c r="F20" s="24">
        <v>284202</v>
      </c>
      <c r="G20" s="24">
        <f>E20-F20</f>
        <v>9798</v>
      </c>
      <c r="H20" s="24">
        <f>G20*18%</f>
        <v>1763.6399999999999</v>
      </c>
      <c r="I20" s="24">
        <f>G20+H20</f>
        <v>11561.64</v>
      </c>
      <c r="J20" s="24">
        <f>G20*2%</f>
        <v>195.96</v>
      </c>
      <c r="K20" s="24">
        <f>G20*5%</f>
        <v>489.90000000000003</v>
      </c>
      <c r="L20" s="24"/>
      <c r="M20" s="24"/>
      <c r="N20" s="42">
        <f>H20</f>
        <v>1763.6399999999999</v>
      </c>
      <c r="O20" s="24"/>
      <c r="P20" s="24">
        <f>I20-SUM(J20:O20)</f>
        <v>9112.14</v>
      </c>
      <c r="Q20" s="24">
        <v>196000</v>
      </c>
      <c r="R20" s="29" t="s">
        <v>8</v>
      </c>
      <c r="S20" s="24">
        <f>SUM(P20:P29)-SUM(Q20:Q29)</f>
        <v>-2844.2200000000012</v>
      </c>
    </row>
    <row r="21" spans="1:19" x14ac:dyDescent="0.25">
      <c r="A21" s="23">
        <v>59253</v>
      </c>
      <c r="B21" s="20" t="s">
        <v>11</v>
      </c>
      <c r="C21" s="27">
        <v>45357</v>
      </c>
      <c r="D21" s="28">
        <v>24</v>
      </c>
      <c r="E21" s="24">
        <v>24849.200000000001</v>
      </c>
      <c r="F21" s="24">
        <v>24797.5</v>
      </c>
      <c r="G21" s="24">
        <f>E21-F21</f>
        <v>51.700000000000728</v>
      </c>
      <c r="H21" s="24">
        <f>G21*18%</f>
        <v>9.3060000000001306</v>
      </c>
      <c r="I21" s="24">
        <f>G21+H21</f>
        <v>61.00600000000086</v>
      </c>
      <c r="J21" s="24">
        <f>G21*2%</f>
        <v>1.0340000000000145</v>
      </c>
      <c r="K21" s="24">
        <f>G21*5%</f>
        <v>2.5850000000000364</v>
      </c>
      <c r="L21" s="24"/>
      <c r="M21" s="24"/>
      <c r="N21" s="42">
        <f>H21</f>
        <v>9.3060000000001306</v>
      </c>
      <c r="O21" s="24"/>
      <c r="P21" s="24"/>
      <c r="Q21" s="24"/>
      <c r="R21" s="29"/>
      <c r="S21" s="24"/>
    </row>
    <row r="22" spans="1:19" ht="18.600000000000001" customHeight="1" x14ac:dyDescent="0.25">
      <c r="A22" s="23">
        <v>59253</v>
      </c>
      <c r="B22" s="20" t="s">
        <v>10</v>
      </c>
      <c r="C22" s="27"/>
      <c r="D22" s="28">
        <v>23</v>
      </c>
      <c r="E22" s="24">
        <f>N20</f>
        <v>1763.6399999999999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42">
        <f>E22</f>
        <v>1763.6399999999999</v>
      </c>
      <c r="Q22" s="24"/>
      <c r="R22" s="29"/>
      <c r="S22" s="24"/>
    </row>
    <row r="23" spans="1:19" ht="23.25" customHeight="1" x14ac:dyDescent="0.25">
      <c r="A23" s="23">
        <v>59253</v>
      </c>
      <c r="B23" s="20" t="s">
        <v>46</v>
      </c>
      <c r="C23" s="27">
        <v>45646</v>
      </c>
      <c r="D23" s="32">
        <v>37</v>
      </c>
      <c r="E23" s="24">
        <v>196000</v>
      </c>
      <c r="F23" s="24">
        <v>0</v>
      </c>
      <c r="G23" s="24">
        <f>E23-F23</f>
        <v>196000</v>
      </c>
      <c r="H23" s="24">
        <f>G23*18%</f>
        <v>35280</v>
      </c>
      <c r="I23" s="24">
        <f>G23+H23</f>
        <v>231280</v>
      </c>
      <c r="J23" s="24">
        <f>G23*2%</f>
        <v>3920</v>
      </c>
      <c r="K23" s="24">
        <f>G23*5%</f>
        <v>9800</v>
      </c>
      <c r="L23" s="24"/>
      <c r="M23" s="24"/>
      <c r="N23" s="42">
        <f>H23</f>
        <v>35280</v>
      </c>
      <c r="O23" s="24"/>
      <c r="P23" s="24">
        <f>I23-SUM(J23:O23)</f>
        <v>182280</v>
      </c>
      <c r="Q23" s="24"/>
      <c r="R23" s="29"/>
      <c r="S23" s="24"/>
    </row>
    <row r="24" spans="1:19" ht="23.25" customHeight="1" x14ac:dyDescent="0.25">
      <c r="A24" s="23">
        <v>59253</v>
      </c>
      <c r="B24" s="20"/>
      <c r="C24" s="27"/>
      <c r="D24" s="32"/>
      <c r="E24" s="24"/>
      <c r="F24" s="24"/>
      <c r="G24" s="24"/>
      <c r="H24" s="24"/>
      <c r="I24" s="24"/>
      <c r="J24" s="24"/>
      <c r="K24" s="24"/>
      <c r="L24" s="24"/>
      <c r="M24" s="24"/>
      <c r="N24" s="43"/>
      <c r="O24" s="24"/>
      <c r="P24" s="24"/>
      <c r="Q24" s="24"/>
      <c r="R24" s="29"/>
      <c r="S24" s="24"/>
    </row>
    <row r="25" spans="1:19" ht="23.25" customHeight="1" x14ac:dyDescent="0.25">
      <c r="A25" s="23">
        <v>59253</v>
      </c>
      <c r="B25" s="20"/>
      <c r="C25" s="27"/>
      <c r="D25" s="32"/>
      <c r="E25" s="24"/>
      <c r="F25" s="24"/>
      <c r="G25" s="24"/>
      <c r="H25" s="24"/>
      <c r="I25" s="24"/>
      <c r="J25" s="24"/>
      <c r="K25" s="24"/>
      <c r="L25" s="24"/>
      <c r="M25" s="24"/>
      <c r="N25" s="43"/>
      <c r="O25" s="24"/>
      <c r="P25" s="24"/>
      <c r="Q25" s="24"/>
      <c r="R25" s="29"/>
      <c r="S25" s="24"/>
    </row>
    <row r="26" spans="1:19" ht="23.25" customHeight="1" x14ac:dyDescent="0.25">
      <c r="A26" s="23">
        <v>59253</v>
      </c>
      <c r="B26" s="20"/>
      <c r="C26" s="27"/>
      <c r="D26" s="32"/>
      <c r="E26" s="24"/>
      <c r="F26" s="24"/>
      <c r="G26" s="24"/>
      <c r="H26" s="24"/>
      <c r="I26" s="24"/>
      <c r="J26" s="24"/>
      <c r="K26" s="24"/>
      <c r="L26" s="24"/>
      <c r="M26" s="24"/>
      <c r="N26" s="43"/>
      <c r="O26" s="24"/>
      <c r="P26" s="24"/>
      <c r="Q26" s="24"/>
      <c r="R26" s="29"/>
      <c r="S26" s="24"/>
    </row>
    <row r="27" spans="1:19" ht="23.25" customHeight="1" x14ac:dyDescent="0.25">
      <c r="A27" s="23">
        <v>59253</v>
      </c>
      <c r="B27" s="20"/>
      <c r="C27" s="27"/>
      <c r="D27" s="32"/>
      <c r="E27" s="24"/>
      <c r="F27" s="24"/>
      <c r="G27" s="24"/>
      <c r="H27" s="24"/>
      <c r="I27" s="24"/>
      <c r="J27" s="24"/>
      <c r="K27" s="24"/>
      <c r="L27" s="24"/>
      <c r="M27" s="24"/>
      <c r="N27" s="43"/>
      <c r="O27" s="24"/>
      <c r="P27" s="24"/>
      <c r="Q27" s="24"/>
      <c r="R27" s="29"/>
      <c r="S27" s="24"/>
    </row>
    <row r="28" spans="1:19" ht="23.25" customHeight="1" x14ac:dyDescent="0.25">
      <c r="A28" s="23">
        <v>59253</v>
      </c>
      <c r="B28" s="20"/>
      <c r="C28" s="27"/>
      <c r="D28" s="32"/>
      <c r="E28" s="24"/>
      <c r="F28" s="24"/>
      <c r="G28" s="24"/>
      <c r="H28" s="24"/>
      <c r="I28" s="24"/>
      <c r="J28" s="24"/>
      <c r="K28" s="24"/>
      <c r="L28" s="24"/>
      <c r="M28" s="24"/>
      <c r="N28" s="43"/>
      <c r="O28" s="24"/>
      <c r="P28" s="24"/>
      <c r="Q28" s="24"/>
      <c r="R28" s="29"/>
      <c r="S28" s="24"/>
    </row>
    <row r="29" spans="1:19" s="17" customFormat="1" x14ac:dyDescent="0.25">
      <c r="A29" s="25"/>
      <c r="B29" s="31"/>
      <c r="C29" s="31"/>
      <c r="D29" s="31"/>
      <c r="E29" s="33"/>
      <c r="F29" s="33"/>
      <c r="G29" s="33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19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.75" thickBo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41">
        <f>SUM(K8:K34)</f>
        <v>48456.500500000009</v>
      </c>
      <c r="L35" s="41">
        <f t="shared" ref="L35:Q35" si="0">SUM(L8:L34)</f>
        <v>0</v>
      </c>
      <c r="M35" s="41">
        <f t="shared" si="0"/>
        <v>0</v>
      </c>
      <c r="N35" s="41">
        <f t="shared" si="0"/>
        <v>175485.78180000003</v>
      </c>
      <c r="O35" s="41">
        <f t="shared" si="0"/>
        <v>0</v>
      </c>
      <c r="P35" s="41">
        <f t="shared" si="0"/>
        <v>1040396.9241000001</v>
      </c>
      <c r="Q35" s="41">
        <f t="shared" si="0"/>
        <v>996363</v>
      </c>
      <c r="R35" s="41" t="s">
        <v>3</v>
      </c>
      <c r="S35" s="41">
        <f>SUM(S7:S34)</f>
        <v>44033.924100000033</v>
      </c>
    </row>
    <row r="36" spans="1:19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34"/>
      <c r="S36" s="24"/>
    </row>
    <row r="37" spans="1:19" ht="15.75" thickBot="1" x14ac:dyDescent="0.3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>
        <f>SUM(O8:O29)</f>
        <v>0</v>
      </c>
      <c r="P37" s="35"/>
      <c r="Q37" s="36">
        <f>P35-Q35</f>
        <v>44033.924100000062</v>
      </c>
      <c r="R37" s="36" t="s">
        <v>4</v>
      </c>
      <c r="S37" s="36"/>
    </row>
    <row r="39" spans="1:19" ht="15.75" thickBot="1" x14ac:dyDescent="0.3">
      <c r="K39" s="15"/>
    </row>
    <row r="40" spans="1:19" ht="19.5" thickBot="1" x14ac:dyDescent="0.3">
      <c r="H40" s="16"/>
      <c r="J40" s="13"/>
      <c r="K40" s="13"/>
      <c r="L40" s="58" t="s">
        <v>5</v>
      </c>
      <c r="M40" s="58"/>
      <c r="N40" s="58"/>
      <c r="O40" s="58"/>
    </row>
    <row r="41" spans="1:19" ht="16.5" thickBot="1" x14ac:dyDescent="0.3">
      <c r="L41" s="59">
        <v>45670</v>
      </c>
      <c r="M41" s="52"/>
      <c r="N41" s="52"/>
      <c r="O41" s="52"/>
    </row>
    <row r="42" spans="1:19" ht="16.5" thickBot="1" x14ac:dyDescent="0.3">
      <c r="L42" s="52" t="s">
        <v>14</v>
      </c>
      <c r="M42" s="52"/>
      <c r="N42" s="53">
        <f>M35+K35+L35</f>
        <v>48456.500500000009</v>
      </c>
      <c r="O42" s="53"/>
    </row>
    <row r="43" spans="1:19" ht="16.5" thickBot="1" x14ac:dyDescent="0.3">
      <c r="L43" s="52" t="s">
        <v>15</v>
      </c>
      <c r="M43" s="52"/>
      <c r="N43" s="53">
        <f>Q37</f>
        <v>44033.924100000062</v>
      </c>
      <c r="O43" s="53"/>
    </row>
    <row r="44" spans="1:19" ht="16.5" thickBot="1" x14ac:dyDescent="0.3">
      <c r="L44" s="52" t="s">
        <v>16</v>
      </c>
      <c r="M44" s="52"/>
      <c r="N44" s="53"/>
      <c r="O44" s="53"/>
    </row>
    <row r="45" spans="1:19" ht="16.5" thickBot="1" x14ac:dyDescent="0.3">
      <c r="L45" s="54" t="s">
        <v>17</v>
      </c>
      <c r="M45" s="55"/>
      <c r="N45" s="56">
        <f>N23</f>
        <v>35280</v>
      </c>
      <c r="O45" s="57"/>
    </row>
  </sheetData>
  <mergeCells count="10">
    <mergeCell ref="L44:M44"/>
    <mergeCell ref="N44:O44"/>
    <mergeCell ref="L45:M45"/>
    <mergeCell ref="N45:O45"/>
    <mergeCell ref="L40:O40"/>
    <mergeCell ref="L41:O41"/>
    <mergeCell ref="L42:M42"/>
    <mergeCell ref="N42:O42"/>
    <mergeCell ref="L43:M43"/>
    <mergeCell ref="N43:O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2025-05-29T11:48:35Z</dcterms:modified>
</cp:coreProperties>
</file>