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048538D5-1B15-44B6-8ED4-55473E59A76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 (2)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3" l="1"/>
  <c r="Q18" i="3"/>
  <c r="G14" i="3"/>
  <c r="J14" i="3" s="1"/>
  <c r="G10" i="3"/>
  <c r="M10" i="3" s="1"/>
  <c r="G9" i="3"/>
  <c r="G8" i="3"/>
  <c r="M14" i="3" l="1"/>
  <c r="N14" i="3"/>
  <c r="J10" i="3"/>
  <c r="N10" i="3"/>
  <c r="K14" i="3"/>
  <c r="J8" i="3"/>
  <c r="N8" i="3"/>
  <c r="M8" i="3"/>
  <c r="H8" i="3"/>
  <c r="O8" i="3" s="1"/>
  <c r="K8" i="3"/>
  <c r="N9" i="3"/>
  <c r="M9" i="3"/>
  <c r="H9" i="3"/>
  <c r="O9" i="3" s="1"/>
  <c r="J9" i="3"/>
  <c r="L18" i="3"/>
  <c r="K9" i="3"/>
  <c r="P18" i="3"/>
  <c r="H14" i="3"/>
  <c r="O14" i="3" s="1"/>
  <c r="E15" i="3" s="1"/>
  <c r="R15" i="3" s="1"/>
  <c r="K10" i="3"/>
  <c r="H10" i="3"/>
  <c r="M18" i="3" l="1"/>
  <c r="N18" i="3"/>
  <c r="J18" i="3"/>
  <c r="I9" i="3"/>
  <c r="R9" i="3" s="1"/>
  <c r="I8" i="3"/>
  <c r="R8" i="3" s="1"/>
  <c r="I10" i="3"/>
  <c r="O10" i="3"/>
  <c r="E12" i="3" s="1"/>
  <c r="R12" i="3" s="1"/>
  <c r="K18" i="3"/>
  <c r="E11" i="3"/>
  <c r="R11" i="3" s="1"/>
  <c r="I14" i="3"/>
  <c r="R14" i="3" s="1"/>
  <c r="U17" i="3" s="1"/>
  <c r="Q23" i="3" l="1"/>
  <c r="R10" i="3"/>
  <c r="U13" i="3" s="1"/>
  <c r="O18" i="3"/>
  <c r="Q26" i="3" s="1"/>
  <c r="U18" i="3" l="1"/>
  <c r="R18" i="3"/>
  <c r="S19" i="3" s="1"/>
  <c r="Q24" i="3" s="1"/>
</calcChain>
</file>

<file path=xl/sharedStrings.xml><?xml version="1.0" encoding="utf-8"?>
<sst xmlns="http://schemas.openxmlformats.org/spreadsheetml/2006/main" count="56" uniqueCount="52">
  <si>
    <t>Amount</t>
  </si>
  <si>
    <t>UTR</t>
  </si>
  <si>
    <t xml:space="preserve"> </t>
  </si>
  <si>
    <t>Painting and Finishing</t>
  </si>
  <si>
    <t>Painting</t>
  </si>
  <si>
    <t>`</t>
  </si>
  <si>
    <t>Hold Amount/ Advance</t>
  </si>
  <si>
    <t>GST</t>
  </si>
  <si>
    <t>Total Paid</t>
  </si>
  <si>
    <t>Balance Payable</t>
  </si>
  <si>
    <t>GST release</t>
  </si>
  <si>
    <t xml:space="preserve">Total Hold </t>
  </si>
  <si>
    <t>Advance / Surplus</t>
  </si>
  <si>
    <t>Debit</t>
  </si>
  <si>
    <t>Village Wise Advance</t>
  </si>
  <si>
    <t>GST Remaining</t>
  </si>
  <si>
    <t>10-11-2023 NEFT/AXISP00443464524/RIUP23/3252/CHAUHAN CONSTRUCTI/PUNB0207110 99000.00</t>
  </si>
  <si>
    <t>04-01-2024 NEFT/AXISP00459339770/RIUP23/4116/CHAUHAN CONSTRUCTI/PUNB0207110 188835.00</t>
  </si>
  <si>
    <t>22-12-23</t>
  </si>
  <si>
    <t>23-12-23</t>
  </si>
  <si>
    <t>31-3-24</t>
  </si>
  <si>
    <t>15-01-2024 NEFT/AXISP00462583084/RIUP23/4215/CHAUHAN CONSTRUCTI/PUNB0207110 60698.00</t>
  </si>
  <si>
    <t>17-05-2024 NEFT/AXISP00500883065/RIUP24/0147/CHAUHAN CONSTRUCTI/PUNB0207110 100636.00</t>
  </si>
  <si>
    <t>1 &amp; 2</t>
  </si>
  <si>
    <t>Chauhan Construction</t>
  </si>
  <si>
    <t>16-07-2024 NEFT O/W-YESIG41980136417-PUNB0207110-CHAUHAN CONSTRUCTION -RIUP24/0185 14,765.00</t>
  </si>
  <si>
    <t>31-07-2024 NEFT/AXISP00522988548/RIUP24/1245/CHAUHAN CONSTRUCTI/PUNB0207110 70014.00</t>
  </si>
  <si>
    <t>04-12-2024 NEFT/AXISP00579764059/RIUP24/2622/CHAUHAN CONSTRUCTI/PUNB0207110 49500.00</t>
  </si>
  <si>
    <t xml:space="preserve">Updated on 05-12-2024 </t>
  </si>
  <si>
    <t xml:space="preserve">subcontactor name </t>
  </si>
  <si>
    <t>state name</t>
  </si>
  <si>
    <t>district name</t>
  </si>
  <si>
    <t>block name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</si>
  <si>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</si>
  <si>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</si>
  <si>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</si>
  <si>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</si>
  <si>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</si>
  <si>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</si>
  <si>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</si>
  <si>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</si>
  <si>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</si>
  <si>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</si>
  <si>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</si>
  <si>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</si>
  <si>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</si>
  <si>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</si>
  <si>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</si>
  <si>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</si>
  <si>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</si>
  <si>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Prmafi village  RR work</t>
  </si>
  <si>
    <t>Hasanpur village  Pipe line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</si>
</sst>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0" fillId="2" borderId="0" xfId="0" applyFill="1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43" fontId="0" fillId="2" borderId="0" xfId="1" applyNumberFormat="1" applyFont="1" applyFill="1" applyBorder="1" applyAlignment="1">
      <alignment horizontal="center" vertical="center"/>
    </xf>
    <xf numFmtId="43" fontId="0" fillId="2" borderId="0" xfId="0" applyNumberFormat="1" applyFill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43" fontId="2" fillId="3" borderId="9" xfId="1" applyNumberFormat="1" applyFont="1" applyFill="1" applyBorder="1" applyAlignment="1">
      <alignment vertical="center"/>
    </xf>
    <xf numFmtId="43" fontId="2" fillId="2" borderId="11" xfId="1" applyNumberFormat="1" applyFont="1" applyFill="1" applyBorder="1" applyAlignment="1">
      <alignment vertical="center"/>
    </xf>
    <xf numFmtId="43" fontId="2" fillId="2" borderId="12" xfId="1" applyNumberFormat="1" applyFont="1" applyFill="1" applyBorder="1" applyAlignment="1">
      <alignment vertical="center"/>
    </xf>
    <xf numFmtId="43" fontId="2" fillId="2" borderId="8" xfId="1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43" fontId="2" fillId="2" borderId="10" xfId="1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43" fontId="3" fillId="2" borderId="10" xfId="1" applyNumberFormat="1" applyFont="1" applyFill="1" applyBorder="1" applyAlignment="1">
      <alignment vertical="center"/>
    </xf>
    <xf numFmtId="9" fontId="2" fillId="2" borderId="11" xfId="1" applyNumberFormat="1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5" fillId="2" borderId="14" xfId="0" applyFont="1" applyFill="1" applyBorder="1" applyAlignment="1">
      <alignment horizontal="center" vertical="center" wrapText="1"/>
    </xf>
    <xf numFmtId="43" fontId="5" fillId="2" borderId="15" xfId="1" applyNumberFormat="1" applyFont="1" applyFill="1" applyBorder="1" applyAlignment="1">
      <alignment vertical="center"/>
    </xf>
    <xf numFmtId="43" fontId="2" fillId="2" borderId="15" xfId="1" applyNumberFormat="1" applyFont="1" applyFill="1" applyBorder="1" applyAlignment="1">
      <alignment vertical="center"/>
    </xf>
    <xf numFmtId="43" fontId="2" fillId="2" borderId="14" xfId="1" applyNumberFormat="1" applyFont="1" applyFill="1" applyBorder="1" applyAlignment="1">
      <alignment vertical="center"/>
    </xf>
    <xf numFmtId="43" fontId="2" fillId="2" borderId="5" xfId="1" applyNumberFormat="1" applyFont="1" applyFill="1" applyBorder="1" applyAlignment="1">
      <alignment vertical="center"/>
    </xf>
    <xf numFmtId="43" fontId="2" fillId="2" borderId="6" xfId="1" applyNumberFormat="1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3" fillId="2" borderId="1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2" fillId="2" borderId="11" xfId="1" applyNumberFormat="1" applyFont="1" applyFill="1" applyBorder="1" applyAlignment="1">
      <alignment horizontal="center" vertical="center"/>
    </xf>
    <xf numFmtId="0" fontId="2" fillId="2" borderId="6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3" fontId="2" fillId="3" borderId="8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2" fillId="3" borderId="14" xfId="1" applyNumberFormat="1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3" fillId="2" borderId="13" xfId="1" applyNumberFormat="1" applyFont="1" applyFill="1" applyBorder="1" applyAlignment="1">
      <alignment vertical="center"/>
    </xf>
    <xf numFmtId="0" fontId="3" fillId="2" borderId="3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2" borderId="2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6" fillId="2" borderId="20" xfId="1" applyNumberFormat="1" applyFont="1" applyFill="1" applyBorder="1" applyAlignment="1">
      <alignment vertical="center"/>
    </xf>
    <xf numFmtId="0" fontId="3" fillId="3" borderId="1" xfId="1" applyNumberFormat="1" applyFont="1" applyFill="1" applyBorder="1" applyAlignment="1">
      <alignment vertical="center"/>
    </xf>
    <xf numFmtId="43" fontId="5" fillId="3" borderId="15" xfId="1" applyNumberFormat="1" applyFont="1" applyFill="1" applyBorder="1" applyAlignment="1">
      <alignment vertical="center"/>
    </xf>
    <xf numFmtId="43" fontId="2" fillId="3" borderId="15" xfId="1" applyNumberFormat="1" applyFont="1" applyFill="1" applyBorder="1" applyAlignment="1">
      <alignment vertical="center"/>
    </xf>
    <xf numFmtId="0" fontId="3" fillId="3" borderId="3" xfId="1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/>
    </xf>
    <xf numFmtId="0" fontId="0" fillId="3" borderId="16" xfId="0" applyFill="1" applyBorder="1" applyAlignment="1">
      <alignment vertical="center"/>
    </xf>
    <xf numFmtId="0" fontId="2" fillId="3" borderId="4" xfId="1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43" fontId="2" fillId="3" borderId="4" xfId="1" applyNumberFormat="1" applyFont="1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43" fontId="0" fillId="3" borderId="20" xfId="0" applyNumberFormat="1" applyFill="1" applyBorder="1" applyAlignment="1">
      <alignment vertical="center"/>
    </xf>
    <xf numFmtId="0" fontId="3" fillId="2" borderId="25" xfId="0" applyFont="1" applyFill="1" applyBorder="1" applyAlignment="1">
      <alignment horizontal="center" vertical="center" wrapText="1"/>
    </xf>
    <xf numFmtId="43" fontId="2" fillId="2" borderId="26" xfId="1" applyNumberFormat="1" applyFont="1" applyFill="1" applyBorder="1" applyAlignment="1">
      <alignment vertical="center"/>
    </xf>
    <xf numFmtId="43" fontId="2" fillId="2" borderId="27" xfId="1" applyNumberFormat="1" applyFont="1" applyFill="1" applyBorder="1" applyAlignment="1">
      <alignment vertical="center"/>
    </xf>
    <xf numFmtId="43" fontId="2" fillId="3" borderId="27" xfId="1" applyNumberFormat="1" applyFont="1" applyFill="1" applyBorder="1" applyAlignment="1">
      <alignment vertical="center"/>
    </xf>
    <xf numFmtId="43" fontId="2" fillId="2" borderId="28" xfId="1" applyNumberFormat="1" applyFont="1" applyFill="1" applyBorder="1" applyAlignment="1">
      <alignment vertical="center"/>
    </xf>
    <xf numFmtId="43" fontId="2" fillId="3" borderId="28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/>
    <xf numFmtId="0" fontId="4" fillId="2" borderId="29" xfId="0" applyFont="1" applyFill="1" applyBorder="1" applyAlignment="1">
      <alignment vertical="center"/>
    </xf>
    <xf numFmtId="0" fontId="4" fillId="2" borderId="29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/>
    </xf>
    <xf numFmtId="164" fontId="8" fillId="2" borderId="29" xfId="1" applyFont="1" applyFill="1" applyBorder="1" applyAlignment="1">
      <alignment horizontal="center" vertical="center"/>
    </xf>
    <xf numFmtId="164" fontId="4" fillId="2" borderId="29" xfId="1" applyFont="1" applyFill="1" applyBorder="1" applyAlignment="1">
      <alignment horizontal="center" vertical="center"/>
    </xf>
    <xf numFmtId="165" fontId="0" fillId="2" borderId="0" xfId="0" applyNumberFormat="1" applyFill="1" applyAlignment="1">
      <alignment vertical="center"/>
    </xf>
    <xf numFmtId="165" fontId="4" fillId="2" borderId="29" xfId="0" applyNumberFormat="1" applyFont="1" applyFill="1" applyBorder="1" applyAlignment="1">
      <alignment horizontal="center" vertical="center"/>
    </xf>
    <xf numFmtId="165" fontId="2" fillId="2" borderId="11" xfId="1" applyNumberFormat="1" applyFont="1" applyFill="1" applyBorder="1" applyAlignment="1">
      <alignment vertical="center"/>
    </xf>
    <xf numFmtId="165" fontId="2" fillId="3" borderId="4" xfId="1" applyNumberFormat="1" applyFont="1" applyFill="1" applyBorder="1" applyAlignment="1">
      <alignment vertical="center"/>
    </xf>
    <xf numFmtId="165" fontId="5" fillId="2" borderId="15" xfId="0" applyNumberFormat="1" applyFont="1" applyFill="1" applyBorder="1" applyAlignment="1">
      <alignment horizontal="center" vertical="center"/>
    </xf>
    <xf numFmtId="165" fontId="5" fillId="3" borderId="15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165" fontId="2" fillId="2" borderId="6" xfId="1" applyNumberFormat="1" applyFont="1" applyFill="1" applyBorder="1" applyAlignment="1">
      <alignment vertical="center"/>
    </xf>
    <xf numFmtId="165" fontId="2" fillId="2" borderId="0" xfId="1" applyNumberFormat="1" applyFont="1" applyFill="1" applyBorder="1" applyAlignment="1">
      <alignment vertical="center"/>
    </xf>
    <xf numFmtId="0" fontId="0" fillId="2" borderId="0" xfId="0" applyFill="1" applyAlignment="1">
      <alignment horizontal="left" vertical="top" wrapText="1"/>
    </xf>
    <xf numFmtId="0" fontId="6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43" fontId="7" fillId="2" borderId="20" xfId="1" applyNumberFormat="1" applyFont="1" applyFill="1" applyBorder="1" applyAlignment="1">
      <alignment horizontal="center" vertical="center"/>
    </xf>
    <xf numFmtId="43" fontId="6" fillId="2" borderId="20" xfId="1" applyNumberFormat="1" applyFont="1" applyFill="1" applyBorder="1" applyAlignment="1">
      <alignment horizontal="center" vertical="center"/>
    </xf>
    <xf numFmtId="4" fontId="6" fillId="2" borderId="20" xfId="0" applyNumberFormat="1" applyFont="1" applyFill="1" applyBorder="1" applyAlignment="1">
      <alignment horizontal="center" vertical="center"/>
    </xf>
    <xf numFmtId="43" fontId="6" fillId="2" borderId="21" xfId="1" applyNumberFormat="1" applyFont="1" applyFill="1" applyBorder="1" applyAlignment="1">
      <alignment horizontal="center" vertical="center"/>
    </xf>
    <xf numFmtId="4" fontId="6" fillId="2" borderId="2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6"/>
  <sheetViews>
    <sheetView tabSelected="1" zoomScale="85" zoomScaleNormal="85" workbookViewId="0">
      <pane ySplit="5" topLeftCell="A6" activePane="bottomLeft" state="frozen"/>
      <selection pane="bottomLeft" activeCell="C1" sqref="C1:C1048576"/>
    </sheetView>
  </sheetViews>
  <sheetFormatPr defaultColWidth="9" defaultRowHeight="30" customHeight="1" x14ac:dyDescent="0.25"/>
  <cols>
    <col min="1" max="1" width="19.28515625" style="45" customWidth="1"/>
    <col min="2" max="2" width="29.7109375" style="1" customWidth="1"/>
    <col min="3" max="3" width="18.140625" style="74" bestFit="1" customWidth="1"/>
    <col min="4" max="4" width="11.5703125" style="3" bestFit="1" customWidth="1"/>
    <col min="5" max="5" width="13.85546875" style="1" bestFit="1" customWidth="1"/>
    <col min="6" max="6" width="12.7109375" style="1" customWidth="1"/>
    <col min="7" max="7" width="18.28515625" style="1" customWidth="1"/>
    <col min="8" max="8" width="15.140625" style="2" customWidth="1"/>
    <col min="9" max="9" width="14.7109375" style="2" bestFit="1" customWidth="1"/>
    <col min="10" max="10" width="13.42578125" style="1" customWidth="1"/>
    <col min="11" max="11" width="13.140625" style="1" customWidth="1"/>
    <col min="12" max="12" width="13.28515625" style="1" customWidth="1"/>
    <col min="13" max="13" width="13.85546875" style="1" customWidth="1"/>
    <col min="14" max="14" width="16" style="1" customWidth="1"/>
    <col min="15" max="17" width="14.85546875" style="1" customWidth="1"/>
    <col min="18" max="18" width="18.140625" style="1" customWidth="1"/>
    <col min="19" max="19" width="16.85546875" style="1" bestFit="1" customWidth="1"/>
    <col min="20" max="20" width="97.5703125" style="1" bestFit="1" customWidth="1"/>
    <col min="21" max="21" width="13.85546875" style="1" bestFit="1" customWidth="1"/>
    <col min="22" max="16384" width="9" style="1"/>
  </cols>
  <sheetData>
    <row r="1" spans="1:61" ht="30" customHeight="1" x14ac:dyDescent="0.25">
      <c r="A1" s="67" t="s">
        <v>29</v>
      </c>
      <c r="B1" s="1" t="s">
        <v>24</v>
      </c>
    </row>
    <row r="2" spans="1:61" ht="30" customHeight="1" x14ac:dyDescent="0.25">
      <c r="A2" s="68" t="s">
        <v>30</v>
      </c>
      <c r="B2" s="1" t="s">
        <v>33</v>
      </c>
    </row>
    <row r="3" spans="1:61" ht="30" customHeight="1" x14ac:dyDescent="0.25">
      <c r="A3" s="68" t="s">
        <v>31</v>
      </c>
      <c r="B3" s="1" t="s">
        <v>34</v>
      </c>
    </row>
    <row r="4" spans="1:61" ht="30" customHeight="1" thickBot="1" x14ac:dyDescent="0.3">
      <c r="A4" s="68" t="s">
        <v>32</v>
      </c>
      <c r="B4" s="84" t="s">
        <v>34</v>
      </c>
      <c r="C4" s="84"/>
    </row>
    <row r="5" spans="1:61" ht="30" customHeight="1" x14ac:dyDescent="0.25">
      <c r="A5" s="69" t="s">
        <v>35</v>
      </c>
      <c r="B5" s="70" t="s">
        <v>36</v>
      </c>
      <c r="C5" s="75" t="s">
        <v>37</v>
      </c>
      <c r="D5" s="71" t="s">
        <v>38</v>
      </c>
      <c r="E5" s="70" t="s">
        <v>39</v>
      </c>
      <c r="F5" s="70" t="s">
        <v>40</v>
      </c>
      <c r="G5" s="71" t="s">
        <v>41</v>
      </c>
      <c r="H5" s="72" t="s">
        <v>42</v>
      </c>
      <c r="I5" s="73" t="s">
        <v>0</v>
      </c>
      <c r="J5" s="70" t="s">
        <v>43</v>
      </c>
      <c r="K5" s="70" t="s">
        <v>44</v>
      </c>
      <c r="L5" s="10" t="s">
        <v>4</v>
      </c>
      <c r="M5" s="70" t="s">
        <v>45</v>
      </c>
      <c r="N5" s="70" t="s">
        <v>46</v>
      </c>
      <c r="O5" s="10" t="s">
        <v>47</v>
      </c>
      <c r="P5" s="10" t="s">
        <v>3</v>
      </c>
      <c r="Q5" s="10" t="s">
        <v>6</v>
      </c>
      <c r="R5" s="60" t="s">
        <v>48</v>
      </c>
      <c r="S5" s="18" t="s">
        <v>49</v>
      </c>
      <c r="T5" s="11" t="s">
        <v>1</v>
      </c>
      <c r="U5" s="85" t="s">
        <v>14</v>
      </c>
    </row>
    <row r="6" spans="1:61" ht="30" customHeight="1" thickBot="1" x14ac:dyDescent="0.3">
      <c r="A6" s="41"/>
      <c r="B6" s="17"/>
      <c r="C6" s="76"/>
      <c r="D6" s="33"/>
      <c r="E6" s="13"/>
      <c r="F6" s="13"/>
      <c r="G6" s="13"/>
      <c r="H6" s="20">
        <v>0.18</v>
      </c>
      <c r="I6" s="13"/>
      <c r="J6" s="20">
        <v>0.01</v>
      </c>
      <c r="K6" s="20">
        <v>0.05</v>
      </c>
      <c r="L6" s="20">
        <v>0.05</v>
      </c>
      <c r="M6" s="20">
        <v>0.1</v>
      </c>
      <c r="N6" s="20">
        <v>0.1</v>
      </c>
      <c r="O6" s="20">
        <v>0.18</v>
      </c>
      <c r="P6" s="13"/>
      <c r="Q6" s="20"/>
      <c r="R6" s="61"/>
      <c r="S6" s="21"/>
      <c r="T6" s="14"/>
      <c r="U6" s="86"/>
    </row>
    <row r="7" spans="1:61" s="7" customFormat="1" ht="30" customHeight="1" x14ac:dyDescent="0.25">
      <c r="A7" s="47">
        <v>60022</v>
      </c>
      <c r="B7" s="36"/>
      <c r="C7" s="77"/>
      <c r="D7" s="54"/>
      <c r="E7" s="55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63"/>
      <c r="S7" s="36"/>
      <c r="T7" s="12"/>
      <c r="U7" s="59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30" customHeight="1" x14ac:dyDescent="0.25">
      <c r="A8" s="42">
        <v>60022</v>
      </c>
      <c r="B8" s="22" t="s">
        <v>50</v>
      </c>
      <c r="C8" s="78" t="s">
        <v>18</v>
      </c>
      <c r="D8" s="31">
        <v>1</v>
      </c>
      <c r="E8" s="23">
        <v>181607</v>
      </c>
      <c r="F8" s="23"/>
      <c r="G8" s="23">
        <f>E8-F8</f>
        <v>181607</v>
      </c>
      <c r="H8" s="23">
        <f>G8*18%</f>
        <v>32689.26</v>
      </c>
      <c r="I8" s="23">
        <f>G8+H8</f>
        <v>214296.26</v>
      </c>
      <c r="J8" s="23">
        <f>G8*1%</f>
        <v>1816.07</v>
      </c>
      <c r="K8" s="23">
        <f>G8*5%</f>
        <v>9080.35</v>
      </c>
      <c r="L8" s="23"/>
      <c r="M8" s="24">
        <f>G8*10%</f>
        <v>18160.7</v>
      </c>
      <c r="N8" s="24">
        <f>G8*10%</f>
        <v>18160.7</v>
      </c>
      <c r="O8" s="23">
        <f>H8</f>
        <v>32689.26</v>
      </c>
      <c r="P8" s="24"/>
      <c r="Q8" s="24"/>
      <c r="R8" s="64">
        <f>I8-SUM(J8:Q8)</f>
        <v>134389.18</v>
      </c>
      <c r="S8" s="25">
        <v>99000</v>
      </c>
      <c r="T8" s="28" t="s">
        <v>16</v>
      </c>
      <c r="U8" s="57"/>
    </row>
    <row r="9" spans="1:61" ht="30" customHeight="1" x14ac:dyDescent="0.25">
      <c r="A9" s="42">
        <v>60022</v>
      </c>
      <c r="B9" s="22"/>
      <c r="C9" s="78" t="s">
        <v>19</v>
      </c>
      <c r="D9" s="31">
        <v>2</v>
      </c>
      <c r="E9" s="23">
        <v>207355</v>
      </c>
      <c r="F9" s="23"/>
      <c r="G9" s="23">
        <f>E9-F9</f>
        <v>207355</v>
      </c>
      <c r="H9" s="23">
        <f>G9*18%</f>
        <v>37323.9</v>
      </c>
      <c r="I9" s="23">
        <f>G9+H9</f>
        <v>244678.9</v>
      </c>
      <c r="J9" s="23">
        <f>G9*1%</f>
        <v>2073.5500000000002</v>
      </c>
      <c r="K9" s="23">
        <f>G9*5%</f>
        <v>10367.75</v>
      </c>
      <c r="L9" s="23"/>
      <c r="M9" s="24">
        <f>G9*10%</f>
        <v>20735.5</v>
      </c>
      <c r="N9" s="24">
        <f>G9*10%</f>
        <v>20735.5</v>
      </c>
      <c r="O9" s="23">
        <f>H9</f>
        <v>37323.9</v>
      </c>
      <c r="P9" s="24"/>
      <c r="Q9" s="24"/>
      <c r="R9" s="64">
        <f>I9-SUM(J9:Q9)</f>
        <v>153442.69999999998</v>
      </c>
      <c r="S9" s="25">
        <v>188835</v>
      </c>
      <c r="T9" s="28" t="s">
        <v>17</v>
      </c>
      <c r="U9" s="57"/>
    </row>
    <row r="10" spans="1:61" ht="30" customHeight="1" x14ac:dyDescent="0.25">
      <c r="A10" s="42">
        <v>60022</v>
      </c>
      <c r="B10" s="22"/>
      <c r="C10" s="78" t="s">
        <v>20</v>
      </c>
      <c r="D10" s="31">
        <v>4</v>
      </c>
      <c r="E10" s="23">
        <v>212297</v>
      </c>
      <c r="F10" s="23">
        <v>76300</v>
      </c>
      <c r="G10" s="23">
        <f>E10-F10</f>
        <v>135997</v>
      </c>
      <c r="H10" s="23">
        <f>G10*18%</f>
        <v>24479.46</v>
      </c>
      <c r="I10" s="23">
        <f>G10+H10</f>
        <v>160476.46</v>
      </c>
      <c r="J10" s="23">
        <f>G10*1%</f>
        <v>1359.97</v>
      </c>
      <c r="K10" s="23">
        <f>G10*5%</f>
        <v>6799.85</v>
      </c>
      <c r="L10" s="23"/>
      <c r="M10" s="24">
        <f>G10*10%</f>
        <v>13599.7</v>
      </c>
      <c r="N10" s="24">
        <f>G10*10%</f>
        <v>13599.7</v>
      </c>
      <c r="O10" s="23">
        <f>H10</f>
        <v>24479.46</v>
      </c>
      <c r="P10" s="24"/>
      <c r="Q10" s="24"/>
      <c r="R10" s="64">
        <f>I10-SUM(J10:Q10)</f>
        <v>100637.78</v>
      </c>
      <c r="S10" s="25">
        <v>100636</v>
      </c>
      <c r="T10" s="28" t="s">
        <v>22</v>
      </c>
      <c r="U10" s="57"/>
    </row>
    <row r="11" spans="1:61" ht="30" customHeight="1" x14ac:dyDescent="0.25">
      <c r="A11" s="42">
        <v>60022</v>
      </c>
      <c r="B11" s="22" t="s">
        <v>7</v>
      </c>
      <c r="C11" s="78"/>
      <c r="D11" s="31" t="s">
        <v>23</v>
      </c>
      <c r="E11" s="23">
        <f>O8+O9</f>
        <v>70013.16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4"/>
      <c r="Q11" s="24"/>
      <c r="R11" s="64">
        <f>E11</f>
        <v>70013.16</v>
      </c>
      <c r="S11" s="25">
        <v>70014</v>
      </c>
      <c r="T11" s="28" t="s">
        <v>26</v>
      </c>
      <c r="U11" s="57"/>
    </row>
    <row r="12" spans="1:61" ht="41.25" customHeight="1" x14ac:dyDescent="0.25">
      <c r="A12" s="42">
        <v>60022</v>
      </c>
      <c r="B12" s="22" t="s">
        <v>7</v>
      </c>
      <c r="C12" s="78"/>
      <c r="D12" s="31">
        <v>4</v>
      </c>
      <c r="E12" s="23">
        <f>O10</f>
        <v>24479.46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4"/>
      <c r="Q12" s="24"/>
      <c r="R12" s="64">
        <f>E12</f>
        <v>24479.46</v>
      </c>
      <c r="S12" s="25">
        <v>49500</v>
      </c>
      <c r="T12" s="28" t="s">
        <v>27</v>
      </c>
      <c r="U12" s="57"/>
    </row>
    <row r="13" spans="1:61" s="7" customFormat="1" ht="30" customHeight="1" x14ac:dyDescent="0.25">
      <c r="A13" s="50">
        <v>61238</v>
      </c>
      <c r="B13" s="51"/>
      <c r="C13" s="79"/>
      <c r="D13" s="52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9"/>
      <c r="Q13" s="49"/>
      <c r="R13" s="65"/>
      <c r="S13" s="39"/>
      <c r="T13" s="53"/>
      <c r="U13" s="59">
        <f>SUM(R8:R12)-SUM(S8:S12)</f>
        <v>-25022.719999999914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ht="30" customHeight="1" x14ac:dyDescent="0.25">
      <c r="A14" s="42">
        <v>61238</v>
      </c>
      <c r="B14" s="22" t="s">
        <v>51</v>
      </c>
      <c r="C14" s="78">
        <v>45649</v>
      </c>
      <c r="D14" s="31">
        <v>3</v>
      </c>
      <c r="E14" s="23">
        <v>234622</v>
      </c>
      <c r="F14" s="23">
        <v>152600</v>
      </c>
      <c r="G14" s="23">
        <f>E14-F14</f>
        <v>82022</v>
      </c>
      <c r="H14" s="23">
        <f>G14*18%</f>
        <v>14763.96</v>
      </c>
      <c r="I14" s="23">
        <f>G14+H14</f>
        <v>96785.959999999992</v>
      </c>
      <c r="J14" s="23">
        <f>G14*1%</f>
        <v>820.22</v>
      </c>
      <c r="K14" s="23">
        <f>G14*5%</f>
        <v>4101.1000000000004</v>
      </c>
      <c r="L14" s="23"/>
      <c r="M14" s="24">
        <f>G14*10%</f>
        <v>8202.2000000000007</v>
      </c>
      <c r="N14" s="24">
        <f>G14*10%</f>
        <v>8202.2000000000007</v>
      </c>
      <c r="O14" s="23">
        <f>H14</f>
        <v>14763.96</v>
      </c>
      <c r="P14" s="24">
        <v>0</v>
      </c>
      <c r="Q14" s="24"/>
      <c r="R14" s="64">
        <f>I14-J14-K14-O14-P14-M14-N14</f>
        <v>60696.28</v>
      </c>
      <c r="S14" s="25">
        <v>60698</v>
      </c>
      <c r="T14" s="28" t="s">
        <v>21</v>
      </c>
      <c r="U14" s="57"/>
    </row>
    <row r="15" spans="1:61" ht="30" customHeight="1" x14ac:dyDescent="0.25">
      <c r="A15" s="42">
        <v>61238</v>
      </c>
      <c r="B15" s="22" t="s">
        <v>10</v>
      </c>
      <c r="C15" s="78"/>
      <c r="D15" s="31">
        <v>3</v>
      </c>
      <c r="E15" s="23">
        <f>O14</f>
        <v>14763.96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4"/>
      <c r="Q15" s="24"/>
      <c r="R15" s="64">
        <f>E15</f>
        <v>14763.96</v>
      </c>
      <c r="S15" s="25">
        <v>14765</v>
      </c>
      <c r="T15" s="28" t="s">
        <v>25</v>
      </c>
      <c r="U15" s="57"/>
    </row>
    <row r="16" spans="1:61" ht="30" customHeight="1" x14ac:dyDescent="0.25">
      <c r="A16" s="42">
        <v>61238</v>
      </c>
      <c r="B16" s="22"/>
      <c r="C16" s="78"/>
      <c r="D16" s="31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4"/>
      <c r="Q16" s="24"/>
      <c r="R16" s="64"/>
      <c r="S16" s="25"/>
      <c r="T16" s="28"/>
      <c r="U16" s="57"/>
    </row>
    <row r="17" spans="1:21" ht="30" customHeight="1" thickBot="1" x14ac:dyDescent="0.3">
      <c r="A17" s="29">
        <v>61238</v>
      </c>
      <c r="B17" s="16"/>
      <c r="C17" s="80"/>
      <c r="D17" s="3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8"/>
      <c r="Q17" s="8"/>
      <c r="R17" s="62"/>
      <c r="S17" s="15"/>
      <c r="T17" s="40"/>
      <c r="U17" s="59">
        <f>SUM(R14:R17)-SUM(S14:S17)</f>
        <v>-2.7600000000093132</v>
      </c>
    </row>
    <row r="18" spans="1:21" ht="30" customHeight="1" x14ac:dyDescent="0.25">
      <c r="A18" s="44"/>
      <c r="B18" s="26"/>
      <c r="C18" s="81"/>
      <c r="D18" s="34"/>
      <c r="E18" s="27"/>
      <c r="F18" s="27"/>
      <c r="G18" s="27"/>
      <c r="H18" s="27"/>
      <c r="I18" s="27"/>
      <c r="J18" s="66">
        <f t="shared" ref="J18:R18" si="0">SUM(J7:J17)</f>
        <v>6069.81</v>
      </c>
      <c r="K18" s="66">
        <f t="shared" si="0"/>
        <v>30349.049999999996</v>
      </c>
      <c r="L18" s="66">
        <f t="shared" si="0"/>
        <v>0</v>
      </c>
      <c r="M18" s="66">
        <f t="shared" si="0"/>
        <v>60698.099999999991</v>
      </c>
      <c r="N18" s="66">
        <f t="shared" si="0"/>
        <v>60698.099999999991</v>
      </c>
      <c r="O18" s="66">
        <f t="shared" si="0"/>
        <v>109256.57999999999</v>
      </c>
      <c r="P18" s="66">
        <f t="shared" si="0"/>
        <v>0</v>
      </c>
      <c r="Q18" s="66">
        <f t="shared" si="0"/>
        <v>0</v>
      </c>
      <c r="R18" s="66">
        <f t="shared" si="0"/>
        <v>558422.52</v>
      </c>
      <c r="S18" s="66">
        <f>SUM(S7:S17)</f>
        <v>583448</v>
      </c>
      <c r="T18" s="37" t="s">
        <v>8</v>
      </c>
      <c r="U18" s="66">
        <f>SUM(U7:U17)</f>
        <v>-25025.479999999923</v>
      </c>
    </row>
    <row r="19" spans="1:21" ht="30" customHeight="1" thickBot="1" x14ac:dyDescent="0.3">
      <c r="A19" s="41"/>
      <c r="B19" s="17"/>
      <c r="C19" s="76"/>
      <c r="D19" s="3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61"/>
      <c r="S19" s="19">
        <f>R18-S18</f>
        <v>-25025.479999999981</v>
      </c>
      <c r="T19" s="38" t="s">
        <v>9</v>
      </c>
      <c r="U19" s="58"/>
    </row>
    <row r="20" spans="1:21" ht="30" customHeight="1" x14ac:dyDescent="0.25">
      <c r="A20" s="43"/>
      <c r="B20" s="6"/>
      <c r="C20" s="82"/>
      <c r="D20" s="32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1" ht="30" customHeight="1" x14ac:dyDescent="0.25">
      <c r="O21" s="87" t="s">
        <v>24</v>
      </c>
      <c r="P21" s="87"/>
      <c r="Q21" s="87"/>
      <c r="R21" s="87"/>
      <c r="S21" s="5"/>
    </row>
    <row r="22" spans="1:21" ht="30" customHeight="1" x14ac:dyDescent="0.25">
      <c r="O22" s="88" t="s">
        <v>28</v>
      </c>
      <c r="P22" s="88"/>
      <c r="Q22" s="88"/>
      <c r="R22" s="88"/>
    </row>
    <row r="23" spans="1:21" ht="30" customHeight="1" x14ac:dyDescent="0.25">
      <c r="G23" s="2"/>
      <c r="O23" s="88" t="s">
        <v>11</v>
      </c>
      <c r="P23" s="88"/>
      <c r="Q23" s="89">
        <f>K18+L18+M18+N18+P18</f>
        <v>151745.25</v>
      </c>
      <c r="R23" s="89"/>
    </row>
    <row r="24" spans="1:21" ht="30" customHeight="1" x14ac:dyDescent="0.25">
      <c r="D24" s="35"/>
      <c r="F24"/>
      <c r="H24" s="1"/>
      <c r="I24" s="1"/>
      <c r="O24" s="46" t="s">
        <v>12</v>
      </c>
      <c r="P24" s="46"/>
      <c r="Q24" s="89">
        <f>S19</f>
        <v>-25025.479999999981</v>
      </c>
      <c r="R24" s="89"/>
    </row>
    <row r="25" spans="1:21" ht="30" customHeight="1" thickBot="1" x14ac:dyDescent="0.3">
      <c r="D25" s="35"/>
      <c r="F25"/>
      <c r="H25" s="1"/>
      <c r="I25" s="1"/>
      <c r="O25" s="90" t="s">
        <v>13</v>
      </c>
      <c r="P25" s="90"/>
      <c r="Q25" s="91">
        <v>1801</v>
      </c>
      <c r="R25" s="91"/>
    </row>
    <row r="26" spans="1:21" ht="30" customHeight="1" thickBot="1" x14ac:dyDescent="0.3">
      <c r="F26"/>
      <c r="H26" s="1"/>
      <c r="I26" s="1"/>
      <c r="O26" s="90" t="s">
        <v>15</v>
      </c>
      <c r="P26" s="90"/>
      <c r="Q26" s="91">
        <f>O18-R15-R11-R12</f>
        <v>0</v>
      </c>
      <c r="R26" s="91"/>
    </row>
    <row r="27" spans="1:21" ht="30" customHeight="1" x14ac:dyDescent="0.25">
      <c r="F27"/>
      <c r="H27" s="1"/>
      <c r="I27" s="1" t="s">
        <v>5</v>
      </c>
    </row>
    <row r="28" spans="1:21" ht="30" customHeight="1" x14ac:dyDescent="0.25">
      <c r="F28" t="s">
        <v>2</v>
      </c>
      <c r="H28" s="1"/>
      <c r="I28" s="1"/>
    </row>
    <row r="29" spans="1:21" ht="30" customHeight="1" x14ac:dyDescent="0.25">
      <c r="E29"/>
      <c r="F29"/>
      <c r="G29"/>
      <c r="H29"/>
      <c r="I29" s="1"/>
    </row>
    <row r="30" spans="1:21" ht="30" customHeight="1" x14ac:dyDescent="0.25">
      <c r="E30"/>
      <c r="F30"/>
      <c r="H30" s="1"/>
      <c r="I30" s="1"/>
    </row>
    <row r="31" spans="1:21" ht="30" customHeight="1" x14ac:dyDescent="0.25">
      <c r="E31"/>
      <c r="F31"/>
      <c r="H31" s="1"/>
      <c r="I31" s="1"/>
    </row>
    <row r="32" spans="1:21" ht="30" customHeight="1" x14ac:dyDescent="0.25">
      <c r="F32"/>
      <c r="H32" s="1"/>
      <c r="I32" s="1"/>
    </row>
    <row r="33" spans="5:9" ht="30" customHeight="1" x14ac:dyDescent="0.25">
      <c r="F33"/>
      <c r="H33" s="1"/>
      <c r="I33" s="1"/>
    </row>
    <row r="34" spans="5:9" ht="30" customHeight="1" x14ac:dyDescent="0.25">
      <c r="F34"/>
      <c r="H34" s="1"/>
      <c r="I34" s="1"/>
    </row>
    <row r="35" spans="5:9" ht="30" customHeight="1" x14ac:dyDescent="0.25">
      <c r="F35"/>
      <c r="H35" s="1"/>
      <c r="I35" s="1"/>
    </row>
    <row r="36" spans="5:9" ht="30" customHeight="1" x14ac:dyDescent="0.25">
      <c r="F36" t="s">
        <v>2</v>
      </c>
      <c r="H36" s="1"/>
      <c r="I36" s="1"/>
    </row>
    <row r="37" spans="5:9" ht="30" customHeight="1" x14ac:dyDescent="0.25">
      <c r="E37"/>
      <c r="F37"/>
      <c r="H37" s="1"/>
      <c r="I37" s="1"/>
    </row>
    <row r="38" spans="5:9" ht="30" customHeight="1" x14ac:dyDescent="0.25">
      <c r="E38"/>
      <c r="F38"/>
      <c r="H38" s="1"/>
      <c r="I38" s="1"/>
    </row>
    <row r="39" spans="5:9" ht="30" customHeight="1" x14ac:dyDescent="0.25">
      <c r="E39"/>
      <c r="F39"/>
      <c r="G39"/>
      <c r="H39" s="1"/>
      <c r="I39" s="1"/>
    </row>
    <row r="40" spans="5:9" ht="30" customHeight="1" x14ac:dyDescent="0.25">
      <c r="F40"/>
      <c r="H40" s="1"/>
      <c r="I40" s="1"/>
    </row>
    <row r="41" spans="5:9" ht="30" customHeight="1" x14ac:dyDescent="0.25">
      <c r="F41"/>
      <c r="H41" s="1"/>
      <c r="I41" s="1"/>
    </row>
    <row r="42" spans="5:9" ht="30" customHeight="1" x14ac:dyDescent="0.25">
      <c r="F42"/>
      <c r="H42" s="1"/>
      <c r="I42" s="1"/>
    </row>
    <row r="43" spans="5:9" ht="30" customHeight="1" x14ac:dyDescent="0.25">
      <c r="F43"/>
      <c r="H43" s="1"/>
      <c r="I43" s="1"/>
    </row>
    <row r="44" spans="5:9" ht="30" customHeight="1" x14ac:dyDescent="0.25">
      <c r="H44" s="1"/>
      <c r="I44" s="1"/>
    </row>
    <row r="45" spans="5:9" ht="30" customHeight="1" x14ac:dyDescent="0.25">
      <c r="H45" s="1"/>
      <c r="I45" s="1"/>
    </row>
    <row r="46" spans="5:9" ht="30" customHeight="1" x14ac:dyDescent="0.25">
      <c r="H46" s="1"/>
      <c r="I46" s="1"/>
    </row>
    <row r="47" spans="5:9" ht="30" customHeight="1" x14ac:dyDescent="0.25">
      <c r="H47" s="1"/>
      <c r="I47" s="1"/>
    </row>
    <row r="48" spans="5:9" ht="30" customHeight="1" x14ac:dyDescent="0.25">
      <c r="H48" s="1"/>
      <c r="I48" s="1"/>
    </row>
    <row r="51" spans="6:11" ht="30" customHeight="1" x14ac:dyDescent="0.25">
      <c r="F51" s="3"/>
      <c r="G51" s="3"/>
      <c r="H51" s="4"/>
      <c r="I51" s="4"/>
      <c r="J51" s="3"/>
    </row>
    <row r="52" spans="6:11" ht="30" customHeight="1" x14ac:dyDescent="0.25">
      <c r="F52" s="3"/>
      <c r="G52" s="3"/>
      <c r="H52" s="4"/>
      <c r="I52" s="4"/>
      <c r="J52" s="3"/>
      <c r="K52" s="5"/>
    </row>
    <row r="56" spans="6:11" ht="30" customHeight="1" x14ac:dyDescent="0.25">
      <c r="F56" s="83"/>
      <c r="G56" s="83"/>
      <c r="H56" s="83"/>
      <c r="I56" s="83"/>
      <c r="J56" s="83"/>
      <c r="K56" s="83"/>
    </row>
  </sheetData>
  <mergeCells count="12">
    <mergeCell ref="F56:K56"/>
    <mergeCell ref="B4:C4"/>
    <mergeCell ref="U5:U6"/>
    <mergeCell ref="O21:R21"/>
    <mergeCell ref="O22:R22"/>
    <mergeCell ref="O23:P23"/>
    <mergeCell ref="Q23:R23"/>
    <mergeCell ref="Q24:R24"/>
    <mergeCell ref="O25:P25"/>
    <mergeCell ref="Q25:R25"/>
    <mergeCell ref="O26:P26"/>
    <mergeCell ref="Q26:R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2023-06-17T05:50:52Z</cp:lastPrinted>
  <dcterms:created xsi:type="dcterms:W3CDTF">2022-06-10T14:11:52Z</dcterms:created>
  <dcterms:modified xsi:type="dcterms:W3CDTF">2025-05-29T12:35:58Z</dcterms:modified>
</cp:coreProperties>
</file>