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https://d.docs.live.net/beb3e54e482a6154/Documents/Excel Format Done/"/>
    </mc:Choice>
  </mc:AlternateContent>
  <xr:revisionPtr revIDLastSave="0" documentId="8_{5048B859-37D8-4F4E-BFEA-0F949287409F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M10" i="1" l="1"/>
  <c r="L10" i="1"/>
  <c r="H10" i="1"/>
  <c r="N10" i="1" s="1"/>
  <c r="J10" i="1"/>
  <c r="K10" i="1"/>
  <c r="I10" i="1" l="1"/>
  <c r="P10" i="1" s="1"/>
  <c r="P9" i="1"/>
  <c r="G16" i="1"/>
  <c r="I16" i="1" s="1"/>
  <c r="G15" i="1"/>
  <c r="J15" i="1" s="1"/>
  <c r="G13" i="1"/>
  <c r="J13" i="1" s="1"/>
  <c r="H13" i="1" l="1"/>
  <c r="N13" i="1" s="1"/>
  <c r="H15" i="1"/>
  <c r="I15" i="1" s="1"/>
  <c r="J16" i="1"/>
  <c r="P16" i="1" s="1"/>
  <c r="K13" i="1"/>
  <c r="K15" i="1"/>
  <c r="L13" i="1"/>
  <c r="M13" i="1"/>
  <c r="M15" i="1"/>
  <c r="L15" i="1"/>
  <c r="G20" i="1"/>
  <c r="I20" i="1" s="1"/>
  <c r="P20" i="1" s="1"/>
  <c r="F19" i="1"/>
  <c r="G19" i="1" s="1"/>
  <c r="H19" i="1" s="1"/>
  <c r="I13" i="1" l="1"/>
  <c r="P13" i="1" s="1"/>
  <c r="N15" i="1"/>
  <c r="P15" i="1"/>
  <c r="L19" i="1"/>
  <c r="K19" i="1"/>
  <c r="J19" i="1"/>
  <c r="N19" i="1"/>
  <c r="M19" i="1"/>
  <c r="I19" i="1" l="1"/>
  <c r="P19" i="1" s="1"/>
  <c r="G8" i="1"/>
  <c r="J8" i="1" l="1"/>
  <c r="L8" i="1"/>
  <c r="K8" i="1"/>
  <c r="M8" i="1"/>
  <c r="H8" i="1" l="1"/>
  <c r="I8" i="1" s="1"/>
  <c r="N8" i="1" l="1"/>
  <c r="P8" i="1" l="1"/>
</calcChain>
</file>

<file path=xl/sharedStrings.xml><?xml version="1.0" encoding="utf-8"?>
<sst xmlns="http://schemas.openxmlformats.org/spreadsheetml/2006/main" count="43" uniqueCount="38">
  <si>
    <t>Amount</t>
  </si>
  <si>
    <t>UTR</t>
  </si>
  <si>
    <t>Hold the Amount because the Qty. is more then the DPR</t>
  </si>
  <si>
    <t>Rao Builders</t>
  </si>
  <si>
    <t>PALDA  Village Pipe laying work.</t>
  </si>
  <si>
    <t>Jafarpur Village Pipe laying work.</t>
  </si>
  <si>
    <t>GST Release Note</t>
  </si>
  <si>
    <t>Lalukheri   Village Pipe laying work.</t>
  </si>
  <si>
    <t>28-08-2023 IFT/IFT23240044116/RIUP23/1722/RAO BUILDERS 286485.00</t>
  </si>
  <si>
    <t>15-09-2023 IFT/IFT23258027570/RIUP23/2030/RAO BUILDERS 70502.00</t>
  </si>
  <si>
    <t>16-06-2023 IFT/IFT23167033290/RIUP23/687/RAO BUILDERS 99000.00</t>
  </si>
  <si>
    <t>13-06-2023 IFT/IFT23164043533/RIUP23/577/RAO BUILDERS 80515.00</t>
  </si>
  <si>
    <t>29-04-2023 29-04-2023 IFT/IFT23119170033/SPUP23/0316/RAO BUILDERS 316437.00</t>
  </si>
  <si>
    <t>30-06-2023 IFT/IFT23181232621/RIUP23/950/RAO BUILDERS 404016.00</t>
  </si>
  <si>
    <t>24-08-2023 IFT/IFT23236018742/RIUP23/1544/RAO BUILDERS 92054.00</t>
  </si>
  <si>
    <t>23-10-2023 IFT/IFT23296011166/RIUP23/2779/RAO BUILDERS 2028.00</t>
  </si>
  <si>
    <t>10-11-2023 IFT/IFT23314125334/RIUP23/3263/RAO BUILDERS 198000.00</t>
  </si>
  <si>
    <t>Subcontractor:</t>
  </si>
  <si>
    <t>State:</t>
  </si>
  <si>
    <t>District:</t>
  </si>
  <si>
    <t>Block:</t>
  </si>
  <si>
    <t>Uttar Pradesh</t>
  </si>
  <si>
    <t>Muzaffarnagar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</si>
  <si>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</si>
  <si>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</si>
  <si>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</si>
  <si>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</si>
  <si>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</si>
  <si>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</si>
  <si>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</si>
  <si>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</si>
  <si>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</si>
  <si>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</si>
  <si>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</si>
  <si>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</si>
  <si>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Final_Amount</t>
  </si>
  <si>
    <t>GST_SD_Amount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</si>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</sst>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sz val="11"/>
      <name val="Calibri"/>
      <family val="2"/>
      <scheme val="minor"/>
    </font>
    <font>
      <sz val="9"/>
      <name val="Comic Sans MS"/>
      <family val="4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8">
    <xf numFmtId="0" fontId="0" fillId="0" borderId="0" xfId="0"/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43" fontId="3" fillId="3" borderId="6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15" fontId="3" fillId="2" borderId="4" xfId="0" applyNumberFormat="1" applyFont="1" applyFill="1" applyBorder="1" applyAlignment="1">
      <alignment horizontal="center" vertical="center"/>
    </xf>
    <xf numFmtId="0" fontId="3" fillId="2" borderId="4" xfId="0" quotePrefix="1" applyFont="1" applyFill="1" applyBorder="1" applyAlignment="1">
      <alignment horizontal="center" vertical="center"/>
    </xf>
    <xf numFmtId="14" fontId="3" fillId="2" borderId="4" xfId="1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5" fillId="2" borderId="12" xfId="1" applyNumberFormat="1" applyFont="1" applyFill="1" applyBorder="1" applyAlignment="1">
      <alignment vertical="center"/>
    </xf>
    <xf numFmtId="43" fontId="5" fillId="2" borderId="6" xfId="1" applyNumberFormat="1" applyFont="1" applyFill="1" applyBorder="1" applyAlignment="1">
      <alignment vertical="center"/>
    </xf>
    <xf numFmtId="43" fontId="5" fillId="2" borderId="7" xfId="1" applyNumberFormat="1" applyFont="1" applyFill="1" applyBorder="1" applyAlignment="1">
      <alignment vertical="center"/>
    </xf>
    <xf numFmtId="0" fontId="6" fillId="4" borderId="8" xfId="0" applyFont="1" applyFill="1" applyBorder="1" applyAlignment="1">
      <alignment vertical="center"/>
    </xf>
    <xf numFmtId="43" fontId="7" fillId="4" borderId="4" xfId="1" applyNumberFormat="1" applyFont="1" applyFill="1" applyBorder="1" applyAlignment="1">
      <alignment vertical="center"/>
    </xf>
    <xf numFmtId="9" fontId="7" fillId="4" borderId="4" xfId="1" applyNumberFormat="1" applyFont="1" applyFill="1" applyBorder="1" applyAlignment="1">
      <alignment vertical="center"/>
    </xf>
    <xf numFmtId="43" fontId="7" fillId="4" borderId="6" xfId="1" applyNumberFormat="1" applyFont="1" applyFill="1" applyBorder="1" applyAlignment="1">
      <alignment vertical="center"/>
    </xf>
    <xf numFmtId="43" fontId="7" fillId="4" borderId="8" xfId="1" applyNumberFormat="1" applyFont="1" applyFill="1" applyBorder="1" applyAlignment="1">
      <alignment vertical="center"/>
    </xf>
    <xf numFmtId="43" fontId="5" fillId="2" borderId="10" xfId="1" applyNumberFormat="1" applyFont="1" applyFill="1" applyBorder="1" applyAlignment="1">
      <alignment vertical="center"/>
    </xf>
    <xf numFmtId="43" fontId="5" fillId="2" borderId="9" xfId="1" applyNumberFormat="1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43" fontId="7" fillId="4" borderId="1" xfId="1" applyNumberFormat="1" applyFont="1" applyFill="1" applyBorder="1" applyAlignment="1">
      <alignment vertical="center"/>
    </xf>
    <xf numFmtId="9" fontId="7" fillId="4" borderId="1" xfId="1" applyNumberFormat="1" applyFont="1" applyFill="1" applyBorder="1" applyAlignment="1">
      <alignment vertical="center"/>
    </xf>
    <xf numFmtId="43" fontId="7" fillId="4" borderId="2" xfId="1" applyNumberFormat="1" applyFont="1" applyFill="1" applyBorder="1" applyAlignment="1">
      <alignment vertical="center"/>
    </xf>
    <xf numFmtId="43" fontId="7" fillId="4" borderId="3" xfId="1" applyNumberFormat="1" applyFon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9" fontId="3" fillId="2" borderId="5" xfId="1" applyNumberFormat="1" applyFont="1" applyFill="1" applyBorder="1" applyAlignment="1">
      <alignment vertical="center"/>
    </xf>
    <xf numFmtId="43" fontId="3" fillId="5" borderId="4" xfId="1" applyNumberFormat="1" applyFont="1" applyFill="1" applyBorder="1" applyAlignment="1">
      <alignment vertical="center"/>
    </xf>
    <xf numFmtId="43" fontId="0" fillId="2" borderId="0" xfId="0" applyNumberFormat="1" applyFill="1" applyAlignment="1">
      <alignment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43" fontId="8" fillId="2" borderId="19" xfId="1" applyNumberFormat="1" applyFont="1" applyFill="1" applyBorder="1" applyAlignment="1">
      <alignment horizontal="center" vertical="center"/>
    </xf>
    <xf numFmtId="43" fontId="8" fillId="2" borderId="20" xfId="1" applyNumberFormat="1" applyFont="1" applyFill="1" applyBorder="1" applyAlignment="1">
      <alignment horizontal="center" vertical="center"/>
    </xf>
    <xf numFmtId="43" fontId="8" fillId="2" borderId="22" xfId="1" applyNumberFormat="1" applyFont="1" applyFill="1" applyBorder="1" applyAlignment="1">
      <alignment horizontal="center" vertical="center"/>
    </xf>
    <xf numFmtId="43" fontId="8" fillId="2" borderId="21" xfId="1" applyNumberFormat="1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left" vertical="center"/>
    </xf>
    <xf numFmtId="0" fontId="8" fillId="2" borderId="20" xfId="0" applyFont="1" applyFill="1" applyBorder="1" applyAlignment="1">
      <alignment horizontal="left" vertical="center"/>
    </xf>
    <xf numFmtId="0" fontId="8" fillId="2" borderId="22" xfId="0" applyFont="1" applyFill="1" applyBorder="1" applyAlignment="1">
      <alignment horizontal="left" vertical="center"/>
    </xf>
    <xf numFmtId="0" fontId="8" fillId="2" borderId="21" xfId="0" applyFont="1" applyFill="1" applyBorder="1" applyAlignment="1">
      <alignment horizontal="left" vertical="center"/>
    </xf>
    <xf numFmtId="0" fontId="9" fillId="0" borderId="0" xfId="0" applyFont="1"/>
    <xf numFmtId="0" fontId="10" fillId="0" borderId="0" xfId="0" applyFont="1"/>
    <xf numFmtId="0" fontId="9" fillId="6" borderId="23" xfId="0" applyFont="1" applyFill="1" applyBorder="1" applyAlignment="1">
      <alignment vertical="center"/>
    </xf>
    <xf numFmtId="0" fontId="9" fillId="6" borderId="23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/>
    </xf>
    <xf numFmtId="0" fontId="11" fillId="6" borderId="23" xfId="0" applyFont="1" applyFill="1" applyBorder="1" applyAlignment="1">
      <alignment horizontal="center" vertical="center"/>
    </xf>
    <xf numFmtId="0" fontId="9" fillId="7" borderId="23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"/>
  <sheetViews>
    <sheetView tabSelected="1" topLeftCell="A13" zoomScale="90" zoomScaleNormal="90" workbookViewId="0">
      <selection activeCell="F25" sqref="F25"/>
    </sheetView>
  </sheetViews>
  <sheetFormatPr defaultColWidth="9" defaultRowHeight="30" customHeight="1" x14ac:dyDescent="0.3"/>
  <cols>
    <col min="1" max="1" width="9" style="5"/>
    <col min="2" max="2" width="30" style="5" customWidth="1"/>
    <col min="3" max="3" width="13.44140625" style="5" bestFit="1" customWidth="1"/>
    <col min="4" max="4" width="11.5546875" style="5" bestFit="1" customWidth="1"/>
    <col min="5" max="5" width="13.33203125" style="5" bestFit="1" customWidth="1"/>
    <col min="6" max="6" width="13.33203125" style="5" customWidth="1"/>
    <col min="7" max="7" width="15.5546875" style="5" bestFit="1" customWidth="1"/>
    <col min="8" max="8" width="19.109375" style="1" bestFit="1" customWidth="1"/>
    <col min="9" max="9" width="18.6640625" style="1" bestFit="1" customWidth="1"/>
    <col min="10" max="10" width="10.6640625" style="5" bestFit="1" customWidth="1"/>
    <col min="11" max="11" width="13.33203125" style="5" customWidth="1"/>
    <col min="12" max="12" width="16" style="5" customWidth="1"/>
    <col min="13" max="13" width="14.44140625" style="5" customWidth="1"/>
    <col min="14" max="14" width="21.44140625" style="5" bestFit="1" customWidth="1"/>
    <col min="15" max="15" width="17.5546875" style="5" bestFit="1" customWidth="1"/>
    <col min="16" max="16" width="14.88671875" style="5" customWidth="1"/>
    <col min="17" max="17" width="15.33203125" style="5" customWidth="1"/>
    <col min="18" max="18" width="84.109375" style="5" bestFit="1" customWidth="1"/>
    <col min="19" max="19" width="13" style="5" bestFit="1" customWidth="1"/>
    <col min="20" max="16384" width="9" style="5"/>
  </cols>
  <sheetData>
    <row r="1" spans="1:19" ht="30" customHeight="1" x14ac:dyDescent="0.3">
      <c r="A1" s="61" t="s">
        <v>17</v>
      </c>
      <c r="B1" s="2" t="s">
        <v>3</v>
      </c>
      <c r="E1" s="16"/>
    </row>
    <row r="2" spans="1:19" ht="30" customHeight="1" x14ac:dyDescent="0.3">
      <c r="A2" s="61" t="s">
        <v>18</v>
      </c>
      <c r="B2" s="62" t="s">
        <v>21</v>
      </c>
      <c r="C2" s="2"/>
      <c r="D2" s="2"/>
      <c r="I2" s="3"/>
      <c r="J2" s="4"/>
      <c r="K2" s="4"/>
      <c r="L2" s="4"/>
      <c r="M2" s="4"/>
      <c r="N2" s="4"/>
      <c r="O2" s="4"/>
      <c r="P2" s="4"/>
    </row>
    <row r="3" spans="1:19" ht="30" customHeight="1" x14ac:dyDescent="0.3">
      <c r="A3" s="61" t="s">
        <v>19</v>
      </c>
      <c r="B3" s="62" t="s">
        <v>22</v>
      </c>
      <c r="C3" s="2"/>
      <c r="D3" s="2"/>
      <c r="I3" s="3"/>
      <c r="J3" s="4"/>
      <c r="K3" s="4"/>
      <c r="L3" s="4"/>
      <c r="M3" s="4"/>
      <c r="N3" s="4"/>
      <c r="O3" s="4"/>
      <c r="P3" s="4"/>
    </row>
    <row r="4" spans="1:19" ht="30" customHeight="1" thickBot="1" x14ac:dyDescent="0.35">
      <c r="A4" s="61" t="s">
        <v>20</v>
      </c>
      <c r="B4" s="62" t="s">
        <v>22</v>
      </c>
      <c r="C4" s="4"/>
      <c r="D4" s="4"/>
      <c r="E4" s="4"/>
      <c r="H4" s="6"/>
      <c r="I4" s="6"/>
      <c r="J4" s="4"/>
      <c r="K4" s="4"/>
      <c r="L4" s="4"/>
      <c r="M4" s="4"/>
      <c r="Q4" s="7"/>
      <c r="R4" s="7"/>
    </row>
    <row r="5" spans="1:19" ht="43.2" x14ac:dyDescent="0.3">
      <c r="A5" s="63" t="s">
        <v>23</v>
      </c>
      <c r="B5" s="64" t="s">
        <v>24</v>
      </c>
      <c r="C5" s="65" t="s">
        <v>25</v>
      </c>
      <c r="D5" s="65" t="s">
        <v>26</v>
      </c>
      <c r="E5" s="64" t="s">
        <v>27</v>
      </c>
      <c r="F5" s="64" t="s">
        <v>28</v>
      </c>
      <c r="G5" s="65" t="s">
        <v>29</v>
      </c>
      <c r="H5" s="66" t="s">
        <v>30</v>
      </c>
      <c r="I5" s="65" t="s">
        <v>0</v>
      </c>
      <c r="J5" s="64" t="s">
        <v>31</v>
      </c>
      <c r="K5" s="64" t="s">
        <v>32</v>
      </c>
      <c r="L5" s="64" t="s">
        <v>33</v>
      </c>
      <c r="M5" s="64" t="s">
        <v>34</v>
      </c>
      <c r="N5" s="64" t="s">
        <v>36</v>
      </c>
      <c r="O5" s="67" t="s">
        <v>2</v>
      </c>
      <c r="P5" s="64" t="s">
        <v>35</v>
      </c>
      <c r="Q5" s="64" t="s">
        <v>37</v>
      </c>
      <c r="R5" s="22" t="s">
        <v>1</v>
      </c>
    </row>
    <row r="6" spans="1:19" ht="30" customHeight="1" thickBot="1" x14ac:dyDescent="0.35">
      <c r="A6" s="46"/>
      <c r="B6" s="11"/>
      <c r="C6" s="11"/>
      <c r="D6" s="11"/>
      <c r="E6" s="11"/>
      <c r="F6" s="11"/>
      <c r="G6" s="11"/>
      <c r="H6" s="47">
        <v>0.18</v>
      </c>
      <c r="I6" s="11"/>
      <c r="J6" s="47">
        <v>0.01</v>
      </c>
      <c r="K6" s="47">
        <v>0.05</v>
      </c>
      <c r="L6" s="47">
        <v>0.05</v>
      </c>
      <c r="M6" s="47">
        <v>0.1</v>
      </c>
      <c r="N6" s="47">
        <v>0.18</v>
      </c>
      <c r="O6" s="47"/>
      <c r="P6" s="13"/>
      <c r="Q6" s="12"/>
      <c r="R6" s="13"/>
    </row>
    <row r="7" spans="1:19" ht="30" customHeight="1" x14ac:dyDescent="0.3">
      <c r="A7" s="41"/>
      <c r="B7" s="42"/>
      <c r="C7" s="42"/>
      <c r="D7" s="42"/>
      <c r="E7" s="42"/>
      <c r="F7" s="42"/>
      <c r="G7" s="42"/>
      <c r="H7" s="43"/>
      <c r="I7" s="42"/>
      <c r="J7" s="43"/>
      <c r="K7" s="43"/>
      <c r="L7" s="43"/>
      <c r="M7" s="43"/>
      <c r="N7" s="43"/>
      <c r="O7" s="43"/>
      <c r="P7" s="44"/>
      <c r="Q7" s="45"/>
      <c r="R7" s="44"/>
    </row>
    <row r="8" spans="1:19" ht="30" customHeight="1" x14ac:dyDescent="0.3">
      <c r="A8" s="23">
        <v>54705</v>
      </c>
      <c r="B8" s="17" t="s">
        <v>4</v>
      </c>
      <c r="C8" s="18">
        <v>45103</v>
      </c>
      <c r="D8" s="19">
        <v>4</v>
      </c>
      <c r="E8" s="9">
        <v>538385.5</v>
      </c>
      <c r="F8" s="9">
        <v>26973</v>
      </c>
      <c r="G8" s="9">
        <f>ROUND(E8-F8,)</f>
        <v>511413</v>
      </c>
      <c r="H8" s="48">
        <f>ROUND(G8*H6,0)</f>
        <v>92054</v>
      </c>
      <c r="I8" s="9">
        <f>G8+H8</f>
        <v>603467</v>
      </c>
      <c r="J8" s="9">
        <f>ROUND(G8*$J$6,)</f>
        <v>5114</v>
      </c>
      <c r="K8" s="9">
        <f>ROUND(G8*$K$6,)</f>
        <v>25571</v>
      </c>
      <c r="L8" s="9">
        <f>ROUND(G8*$L$6,)</f>
        <v>25571</v>
      </c>
      <c r="M8" s="9">
        <f>ROUND(G8*$M$6,)</f>
        <v>51141</v>
      </c>
      <c r="N8" s="9">
        <f>H8</f>
        <v>92054</v>
      </c>
      <c r="O8" s="9">
        <v>0</v>
      </c>
      <c r="P8" s="15">
        <f>ROUND(I8-SUM(J8:O8),0)</f>
        <v>404016</v>
      </c>
      <c r="Q8" s="14">
        <v>404016</v>
      </c>
      <c r="R8" s="24" t="s">
        <v>13</v>
      </c>
    </row>
    <row r="9" spans="1:19" ht="30" customHeight="1" x14ac:dyDescent="0.3">
      <c r="A9" s="23">
        <v>54705</v>
      </c>
      <c r="B9" s="17" t="s">
        <v>6</v>
      </c>
      <c r="C9" s="18">
        <v>45122</v>
      </c>
      <c r="D9" s="19">
        <v>4</v>
      </c>
      <c r="E9" s="48">
        <v>92054</v>
      </c>
      <c r="F9" s="9"/>
      <c r="G9" s="9"/>
      <c r="H9" s="9"/>
      <c r="I9" s="9"/>
      <c r="J9" s="9"/>
      <c r="K9" s="9"/>
      <c r="L9" s="9"/>
      <c r="M9" s="9"/>
      <c r="N9" s="9"/>
      <c r="O9" s="9"/>
      <c r="P9" s="15">
        <f>E9</f>
        <v>92054</v>
      </c>
      <c r="Q9" s="14">
        <v>92054</v>
      </c>
      <c r="R9" s="24" t="s">
        <v>14</v>
      </c>
    </row>
    <row r="10" spans="1:19" ht="30" customHeight="1" x14ac:dyDescent="0.3">
      <c r="A10" s="23">
        <v>54705</v>
      </c>
      <c r="B10" s="17" t="s">
        <v>4</v>
      </c>
      <c r="C10" s="18">
        <v>45600</v>
      </c>
      <c r="D10" s="19">
        <v>9</v>
      </c>
      <c r="E10" s="9">
        <v>389177</v>
      </c>
      <c r="F10" s="9">
        <v>17411</v>
      </c>
      <c r="G10" s="9">
        <f>ROUND(E10-F10,)</f>
        <v>371766</v>
      </c>
      <c r="H10" s="48">
        <f>ROUND(G10*H6,0)</f>
        <v>66918</v>
      </c>
      <c r="I10" s="9">
        <f>G10+H10</f>
        <v>438684</v>
      </c>
      <c r="J10" s="9">
        <f>ROUND(G10*$J$6,)</f>
        <v>3718</v>
      </c>
      <c r="K10" s="9">
        <f>ROUND(G10*$K$6,)</f>
        <v>18588</v>
      </c>
      <c r="L10" s="9">
        <f>G10*10%</f>
        <v>37176.6</v>
      </c>
      <c r="M10" s="9">
        <f>ROUND(G10*$M$6,)</f>
        <v>37177</v>
      </c>
      <c r="N10" s="9">
        <f>H10</f>
        <v>66918</v>
      </c>
      <c r="O10" s="9">
        <v>0</v>
      </c>
      <c r="P10" s="15">
        <f>ROUND(I10-SUM(J10:O10),0)</f>
        <v>275106</v>
      </c>
      <c r="Q10" s="8">
        <v>198000</v>
      </c>
      <c r="R10" s="24" t="s">
        <v>16</v>
      </c>
    </row>
    <row r="11" spans="1:19" ht="30" customHeight="1" x14ac:dyDescent="0.3">
      <c r="A11" s="23"/>
      <c r="B11" s="17"/>
      <c r="C11" s="18"/>
      <c r="D11" s="19"/>
      <c r="E11" s="9"/>
      <c r="F11" s="9"/>
      <c r="G11" s="9"/>
      <c r="H11" s="48"/>
      <c r="I11" s="9"/>
      <c r="J11" s="9"/>
      <c r="K11" s="9"/>
      <c r="L11" s="9"/>
      <c r="M11" s="9"/>
      <c r="N11" s="9"/>
      <c r="O11" s="9"/>
      <c r="P11" s="10"/>
      <c r="Q11" s="8"/>
      <c r="R11" s="24"/>
    </row>
    <row r="12" spans="1:19" ht="30" customHeight="1" x14ac:dyDescent="0.3">
      <c r="A12" s="34"/>
      <c r="B12" s="35"/>
      <c r="C12" s="35"/>
      <c r="D12" s="35"/>
      <c r="E12" s="35"/>
      <c r="F12" s="35"/>
      <c r="G12" s="35"/>
      <c r="H12" s="36"/>
      <c r="I12" s="35"/>
      <c r="J12" s="36"/>
      <c r="K12" s="36"/>
      <c r="L12" s="36"/>
      <c r="M12" s="36"/>
      <c r="N12" s="36"/>
      <c r="O12" s="36"/>
      <c r="P12" s="37"/>
      <c r="Q12" s="38">
        <v>0</v>
      </c>
      <c r="R12" s="37"/>
      <c r="S12" s="49"/>
    </row>
    <row r="13" spans="1:19" ht="30" customHeight="1" x14ac:dyDescent="0.3">
      <c r="A13" s="23">
        <v>55371</v>
      </c>
      <c r="B13" s="17" t="s">
        <v>5</v>
      </c>
      <c r="C13" s="18">
        <v>45034</v>
      </c>
      <c r="D13" s="19">
        <v>2</v>
      </c>
      <c r="E13" s="9">
        <v>474276</v>
      </c>
      <c r="F13" s="9">
        <v>26973</v>
      </c>
      <c r="G13" s="9">
        <f>ROUND(E13-F13,)</f>
        <v>447303</v>
      </c>
      <c r="H13" s="48">
        <f>ROUND(G13*H6,0)</f>
        <v>80515</v>
      </c>
      <c r="I13" s="9">
        <f>G13+H13</f>
        <v>527818</v>
      </c>
      <c r="J13" s="9">
        <f>ROUND(G13*$J$6,)</f>
        <v>4473</v>
      </c>
      <c r="K13" s="9">
        <f>ROUND(G13*$K$6,)</f>
        <v>22365</v>
      </c>
      <c r="L13" s="9">
        <f>ROUND(G13*$L$6,)</f>
        <v>22365</v>
      </c>
      <c r="M13" s="9">
        <f>ROUND(G13*$M$6,)</f>
        <v>44730</v>
      </c>
      <c r="N13" s="9">
        <f>H13</f>
        <v>80515</v>
      </c>
      <c r="O13" s="9">
        <v>36933</v>
      </c>
      <c r="P13" s="15">
        <f>ROUND(I13-SUM(J13:O13),0)</f>
        <v>316437</v>
      </c>
      <c r="Q13" s="14">
        <v>80515</v>
      </c>
      <c r="R13" s="25" t="s">
        <v>11</v>
      </c>
    </row>
    <row r="14" spans="1:19" ht="30" customHeight="1" x14ac:dyDescent="0.3">
      <c r="A14" s="23">
        <v>55371</v>
      </c>
      <c r="B14" s="17" t="s">
        <v>6</v>
      </c>
      <c r="C14" s="18">
        <v>45086</v>
      </c>
      <c r="D14" s="19">
        <v>2</v>
      </c>
      <c r="E14" s="48">
        <v>80515</v>
      </c>
      <c r="F14" s="9"/>
      <c r="G14" s="9"/>
      <c r="H14" s="9"/>
      <c r="I14" s="9"/>
      <c r="J14" s="9"/>
      <c r="K14" s="9"/>
      <c r="L14" s="9"/>
      <c r="M14" s="9"/>
      <c r="N14" s="9">
        <v>0</v>
      </c>
      <c r="O14" s="9"/>
      <c r="P14" s="15">
        <v>80515</v>
      </c>
      <c r="Q14" s="14">
        <v>316437</v>
      </c>
      <c r="R14" s="25" t="s">
        <v>12</v>
      </c>
    </row>
    <row r="15" spans="1:19" ht="30" customHeight="1" x14ac:dyDescent="0.3">
      <c r="A15" s="23">
        <v>55371</v>
      </c>
      <c r="B15" s="17" t="s">
        <v>5</v>
      </c>
      <c r="C15" s="18">
        <v>45207</v>
      </c>
      <c r="D15" s="19">
        <v>8</v>
      </c>
      <c r="E15" s="9">
        <v>328748.25</v>
      </c>
      <c r="F15" s="9">
        <v>154114</v>
      </c>
      <c r="G15" s="9">
        <f>ROUND(E15-F15,)</f>
        <v>174634</v>
      </c>
      <c r="H15" s="9">
        <f>ROUND(G15*H6,0)</f>
        <v>31434</v>
      </c>
      <c r="I15" s="9">
        <f>G15+H15</f>
        <v>206068</v>
      </c>
      <c r="J15" s="9">
        <f>ROUND(G15*$J$6,)</f>
        <v>1746</v>
      </c>
      <c r="K15" s="9">
        <f>ROUND(G15*$K$6,)</f>
        <v>8732</v>
      </c>
      <c r="L15" s="9">
        <f>ROUND(G15*$L$6,)</f>
        <v>8732</v>
      </c>
      <c r="M15" s="9">
        <f>ROUND(G15*$M$6,)</f>
        <v>17463</v>
      </c>
      <c r="N15" s="9">
        <f>H15</f>
        <v>31434</v>
      </c>
      <c r="O15" s="9">
        <v>36933</v>
      </c>
      <c r="P15" s="15">
        <f>ROUND(I15-SUM(J15:O15),0)</f>
        <v>101028</v>
      </c>
      <c r="Q15" s="14">
        <v>99000</v>
      </c>
      <c r="R15" s="25" t="s">
        <v>10</v>
      </c>
    </row>
    <row r="16" spans="1:19" ht="30" customHeight="1" x14ac:dyDescent="0.3">
      <c r="A16" s="23">
        <v>55371</v>
      </c>
      <c r="B16" s="17"/>
      <c r="C16" s="20"/>
      <c r="D16" s="21"/>
      <c r="E16" s="9"/>
      <c r="F16" s="9"/>
      <c r="G16" s="9">
        <f>E16-F16</f>
        <v>0</v>
      </c>
      <c r="H16" s="9">
        <v>0</v>
      </c>
      <c r="I16" s="9">
        <f>G16+H16</f>
        <v>0</v>
      </c>
      <c r="J16" s="9">
        <f>J$6*I16</f>
        <v>0</v>
      </c>
      <c r="K16" s="9">
        <v>0</v>
      </c>
      <c r="L16" s="9"/>
      <c r="M16" s="9"/>
      <c r="N16" s="9">
        <v>0</v>
      </c>
      <c r="O16" s="9"/>
      <c r="P16" s="10">
        <f>I16-SUM(J16:N16)</f>
        <v>0</v>
      </c>
      <c r="Q16" s="14">
        <v>2028</v>
      </c>
      <c r="R16" s="25" t="s">
        <v>15</v>
      </c>
    </row>
    <row r="17" spans="1:19" ht="30" customHeight="1" x14ac:dyDescent="0.3">
      <c r="A17" s="23"/>
      <c r="B17" s="17"/>
      <c r="C17" s="20"/>
      <c r="D17" s="21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0"/>
      <c r="Q17" s="8"/>
      <c r="R17" s="25"/>
      <c r="S17" s="49"/>
    </row>
    <row r="18" spans="1:19" ht="30" customHeight="1" x14ac:dyDescent="0.3">
      <c r="A18" s="34"/>
      <c r="B18" s="35"/>
      <c r="C18" s="35"/>
      <c r="D18" s="35"/>
      <c r="E18" s="35"/>
      <c r="F18" s="35"/>
      <c r="G18" s="35"/>
      <c r="H18" s="36"/>
      <c r="I18" s="35"/>
      <c r="J18" s="36"/>
      <c r="K18" s="36"/>
      <c r="L18" s="36"/>
      <c r="M18" s="36"/>
      <c r="N18" s="36"/>
      <c r="O18" s="36"/>
      <c r="P18" s="37"/>
      <c r="Q18" s="38"/>
      <c r="R18" s="37"/>
    </row>
    <row r="19" spans="1:19" ht="30" customHeight="1" x14ac:dyDescent="0.3">
      <c r="A19" s="23">
        <v>57872</v>
      </c>
      <c r="B19" s="17" t="s">
        <v>7</v>
      </c>
      <c r="C19" s="18">
        <v>37852</v>
      </c>
      <c r="D19" s="19">
        <v>7</v>
      </c>
      <c r="E19" s="9">
        <v>415501.5</v>
      </c>
      <c r="F19" s="9">
        <f>16183.8+7640</f>
        <v>23823.8</v>
      </c>
      <c r="G19" s="9">
        <f>ROUND(E19-F19,)</f>
        <v>391678</v>
      </c>
      <c r="H19" s="9">
        <f>G19*18%</f>
        <v>70502.039999999994</v>
      </c>
      <c r="I19" s="9">
        <f>G19+H19</f>
        <v>462180.04</v>
      </c>
      <c r="J19" s="9">
        <f>ROUND(G19*$J$6,)</f>
        <v>3917</v>
      </c>
      <c r="K19" s="9">
        <f>ROUND(G19*$K$6,)</f>
        <v>19584</v>
      </c>
      <c r="L19" s="9">
        <f>ROUND(G19*$L$6,)</f>
        <v>19584</v>
      </c>
      <c r="M19" s="9">
        <f>ROUND(G19*$M$6,)</f>
        <v>39168</v>
      </c>
      <c r="N19" s="9">
        <f>H19</f>
        <v>70502.039999999994</v>
      </c>
      <c r="O19" s="9">
        <v>22940</v>
      </c>
      <c r="P19" s="15">
        <f>ROUND(I19-SUM(J19:O19),0)</f>
        <v>286485</v>
      </c>
      <c r="Q19" s="14">
        <v>286485</v>
      </c>
      <c r="R19" s="24" t="s">
        <v>8</v>
      </c>
    </row>
    <row r="20" spans="1:19" ht="30" customHeight="1" x14ac:dyDescent="0.3">
      <c r="A20" s="23">
        <v>57872</v>
      </c>
      <c r="B20" s="17" t="s">
        <v>6</v>
      </c>
      <c r="C20" s="18">
        <v>45173</v>
      </c>
      <c r="D20" s="19">
        <v>7</v>
      </c>
      <c r="E20" s="9">
        <v>70502</v>
      </c>
      <c r="F20" s="9">
        <v>0</v>
      </c>
      <c r="G20" s="9">
        <f>ROUND(E20-F20,)</f>
        <v>70502</v>
      </c>
      <c r="H20" s="9"/>
      <c r="I20" s="9">
        <f>G20+H20</f>
        <v>70502</v>
      </c>
      <c r="J20" s="9"/>
      <c r="K20" s="9"/>
      <c r="L20" s="9"/>
      <c r="M20" s="9"/>
      <c r="N20" s="9"/>
      <c r="O20" s="9"/>
      <c r="P20" s="15">
        <f>ROUND(I20-SUM(J20:O20),0)</f>
        <v>70502</v>
      </c>
      <c r="Q20" s="14">
        <v>70502</v>
      </c>
      <c r="R20" s="25" t="s">
        <v>9</v>
      </c>
    </row>
    <row r="21" spans="1:19" ht="30" customHeight="1" x14ac:dyDescent="0.3">
      <c r="A21" s="23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0"/>
      <c r="Q21" s="8"/>
      <c r="R21" s="25"/>
    </row>
    <row r="22" spans="1:19" ht="30" customHeight="1" thickBot="1" x14ac:dyDescent="0.35">
      <c r="A22" s="26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8"/>
      <c r="Q22" s="26"/>
      <c r="R22" s="28"/>
      <c r="S22" s="49"/>
    </row>
    <row r="23" spans="1:19" ht="30" customHeight="1" x14ac:dyDescent="0.3">
      <c r="A23" s="29"/>
      <c r="B23" s="30"/>
      <c r="C23" s="30"/>
      <c r="D23" s="30"/>
      <c r="E23" s="30"/>
      <c r="F23" s="30"/>
      <c r="G23" s="30"/>
      <c r="H23" s="30"/>
      <c r="I23" s="30"/>
      <c r="J23" s="30"/>
      <c r="K23" s="31"/>
      <c r="L23" s="31"/>
      <c r="M23" s="31"/>
      <c r="N23" s="31"/>
      <c r="O23" s="31"/>
      <c r="P23" s="31"/>
      <c r="Q23" s="39"/>
      <c r="R23" s="31"/>
    </row>
    <row r="24" spans="1:19" ht="30" customHeight="1" x14ac:dyDescent="0.3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0"/>
      <c r="Q24" s="8"/>
      <c r="R24" s="32"/>
    </row>
    <row r="25" spans="1:19" ht="30" customHeight="1" thickBot="1" x14ac:dyDescent="0.35">
      <c r="A25" s="12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3"/>
      <c r="Q25" s="40"/>
      <c r="R25" s="33"/>
    </row>
    <row r="26" spans="1:19" ht="30" customHeight="1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9" ht="30" customHeight="1" thickBot="1" x14ac:dyDescent="0.35"/>
    <row r="28" spans="1:19" ht="30" customHeight="1" thickBot="1" x14ac:dyDescent="0.35">
      <c r="K28" s="50"/>
      <c r="L28" s="51"/>
      <c r="M28" s="51"/>
      <c r="N28" s="52"/>
    </row>
    <row r="29" spans="1:19" ht="30" customHeight="1" x14ac:dyDescent="0.3">
      <c r="K29" s="50"/>
      <c r="L29" s="51"/>
      <c r="M29" s="51"/>
      <c r="N29" s="52"/>
    </row>
    <row r="30" spans="1:19" ht="30" customHeight="1" x14ac:dyDescent="0.3">
      <c r="H30" s="5"/>
      <c r="I30" s="5"/>
      <c r="K30" s="57"/>
      <c r="L30" s="58"/>
      <c r="M30" s="53"/>
      <c r="N30" s="54"/>
    </row>
    <row r="31" spans="1:19" ht="30" customHeight="1" x14ac:dyDescent="0.3">
      <c r="H31" s="5"/>
      <c r="I31" s="5"/>
      <c r="K31" s="57"/>
      <c r="L31" s="58"/>
      <c r="M31" s="53"/>
      <c r="N31" s="54"/>
    </row>
    <row r="32" spans="1:19" ht="30" customHeight="1" x14ac:dyDescent="0.3">
      <c r="H32" s="5"/>
      <c r="I32" s="5"/>
      <c r="K32" s="57"/>
      <c r="L32" s="58"/>
      <c r="M32" s="53"/>
      <c r="N32" s="54"/>
    </row>
    <row r="33" spans="8:14" ht="30" customHeight="1" thickBot="1" x14ac:dyDescent="0.35">
      <c r="H33" s="5"/>
      <c r="I33" s="5"/>
      <c r="K33" s="57"/>
      <c r="L33" s="58"/>
      <c r="M33" s="55"/>
      <c r="N33" s="56"/>
    </row>
    <row r="34" spans="8:14" ht="30" customHeight="1" thickBot="1" x14ac:dyDescent="0.35">
      <c r="K34" s="59"/>
      <c r="L34" s="60"/>
      <c r="M34" s="55"/>
      <c r="N34" s="56"/>
    </row>
  </sheetData>
  <mergeCells count="12">
    <mergeCell ref="M34:N34"/>
    <mergeCell ref="K30:L30"/>
    <mergeCell ref="K31:L31"/>
    <mergeCell ref="K32:L32"/>
    <mergeCell ref="K33:L33"/>
    <mergeCell ref="K34:L34"/>
    <mergeCell ref="M33:N33"/>
    <mergeCell ref="K28:N28"/>
    <mergeCell ref="K29:N29"/>
    <mergeCell ref="M30:N30"/>
    <mergeCell ref="M31:N31"/>
    <mergeCell ref="M32:N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2025-05-27T07:08:48Z</dcterms:modified>
</cp:coreProperties>
</file>