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C398DDAD-95FB-41F0-B6BA-00766C00FD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K16" i="1" s="1"/>
  <c r="N11" i="1"/>
  <c r="O19" i="1"/>
  <c r="G13" i="1"/>
  <c r="K13" i="1" s="1"/>
  <c r="G10" i="1"/>
  <c r="K10" i="1" s="1"/>
  <c r="H13" i="1" l="1"/>
  <c r="N13" i="1" s="1"/>
  <c r="L13" i="1"/>
  <c r="H16" i="1"/>
  <c r="N16" i="1" s="1"/>
  <c r="J16" i="1"/>
  <c r="L16" i="1"/>
  <c r="M16" i="1"/>
  <c r="J13" i="1"/>
  <c r="M13" i="1"/>
  <c r="L10" i="1"/>
  <c r="M10" i="1"/>
  <c r="J10" i="1"/>
  <c r="H10" i="1"/>
  <c r="N10" i="1" s="1"/>
  <c r="E11" i="1" s="1"/>
  <c r="P11" i="1" s="1"/>
  <c r="S8" i="1"/>
  <c r="T8" i="1" s="1"/>
  <c r="T19" i="1" s="1"/>
  <c r="I16" i="1" l="1"/>
  <c r="P16" i="1" s="1"/>
  <c r="V18" i="1" s="1"/>
  <c r="I13" i="1"/>
  <c r="P13" i="1" s="1"/>
  <c r="V15" i="1" s="1"/>
  <c r="I10" i="1"/>
  <c r="P10" i="1" s="1"/>
  <c r="N9" i="1"/>
  <c r="G8" i="1"/>
  <c r="L8" i="1" l="1"/>
  <c r="L19" i="1" s="1"/>
  <c r="H8" i="1"/>
  <c r="N8" i="1" s="1"/>
  <c r="M8" i="1"/>
  <c r="M19" i="1" s="1"/>
  <c r="K8" i="1"/>
  <c r="K19" i="1" s="1"/>
  <c r="L24" i="1" s="1"/>
  <c r="J8" i="1"/>
  <c r="N19" i="1" l="1"/>
  <c r="E9" i="1"/>
  <c r="P9" i="1" s="1"/>
  <c r="I8" i="1"/>
  <c r="L27" i="1" l="1"/>
  <c r="P8" i="1"/>
  <c r="V12" i="1" s="1"/>
  <c r="V20" i="1" l="1"/>
  <c r="P19" i="1"/>
  <c r="T20" i="1"/>
  <c r="L25" i="1" s="1"/>
</calcChain>
</file>

<file path=xl/sharedStrings.xml><?xml version="1.0" encoding="utf-8"?>
<sst xmlns="http://schemas.openxmlformats.org/spreadsheetml/2006/main" count="47" uniqueCount="43">
  <si>
    <t>Amount</t>
  </si>
  <si>
    <t>PAYMENT NOTE No.</t>
  </si>
  <si>
    <t>UTR</t>
  </si>
  <si>
    <t xml:space="preserve">Debit </t>
  </si>
  <si>
    <t>Pipeline laying work</t>
  </si>
  <si>
    <t>Total Paid Amount Rs.-</t>
  </si>
  <si>
    <t>Balance Payable Amount Rs.-</t>
  </si>
  <si>
    <t>GST Release Note</t>
  </si>
  <si>
    <t xml:space="preserve">Hold Amount for excess Qty. against DPR/ Advance </t>
  </si>
  <si>
    <t>SPUP23/2287</t>
  </si>
  <si>
    <t>Hold Amount</t>
  </si>
  <si>
    <t>Advance / Surplus</t>
  </si>
  <si>
    <t>GST Remaining</t>
  </si>
  <si>
    <t>31-10-2024 NEFT/AXISP00561901250/RIUP24/2391/DEV CONSTRUCTION/CNRB0007639 29700.00</t>
  </si>
  <si>
    <t>04-12-2024 NEFT/AXISP00579764057/RIUP24/2619/DEV CONSTRUCTION/CNRB0007639 39600.00</t>
  </si>
  <si>
    <t>Dev Construction Sachin Kumar</t>
  </si>
  <si>
    <t>03-03-2025 NEFT/AXISP00626657827/RIUP24/3306/DEV CONSTRUCTION/CNRB0007639 49500.00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</si>
  <si>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</si>
  <si>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</si>
  <si>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</si>
  <si>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</si>
  <si>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</si>
  <si>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</si>
  <si>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</si>
  <si>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</si>
  <si>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</si>
  <si>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</si>
  <si>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</si>
  <si>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</si>
  <si>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</si>
  <si>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</si>
  <si>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</si>
  <si>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</si>
  <si>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</si>
  <si>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</si>
  <si>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</si>
  <si>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</si>
  <si>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</si>
  <si>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</si>
  <si>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</si>
  <si>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Ballamazra village   Pipeline work   Block - Unn</t>
  </si>
  <si>
    <t>SAHPAT Village   Pipeline  &amp; FHTC Balance Work At  Block-KAIRANA</t>
  </si>
  <si>
    <t>BARHAM KHERA  VILLAGE  BALANCE PIPE LINE FHTC  Work At  BLOCK - KANDHLA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</si>
</sst>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3" fontId="3" fillId="0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/>
    </xf>
    <xf numFmtId="43" fontId="5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43" fontId="0" fillId="3" borderId="6" xfId="0" applyNumberForma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43" fontId="0" fillId="3" borderId="5" xfId="0" applyNumberFormat="1" applyFill="1" applyBorder="1" applyAlignment="1">
      <alignment vertical="center"/>
    </xf>
    <xf numFmtId="0" fontId="9" fillId="0" borderId="0" xfId="0" applyFont="1"/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0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A18" zoomScaleNormal="100" workbookViewId="0">
      <selection activeCell="B13" sqref="B13"/>
    </sheetView>
  </sheetViews>
  <sheetFormatPr defaultColWidth="9" defaultRowHeight="27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6" width="13.28515625" style="2" customWidth="1"/>
    <col min="7" max="7" width="15.5703125" style="2" bestFit="1" customWidth="1"/>
    <col min="8" max="8" width="14.7109375" style="14" customWidth="1"/>
    <col min="9" max="9" width="12.85546875" style="14" bestFit="1" customWidth="1"/>
    <col min="10" max="10" width="14.5703125" style="2" bestFit="1" customWidth="1"/>
    <col min="11" max="11" width="14.85546875" style="2" customWidth="1"/>
    <col min="12" max="12" width="11.5703125" style="2" customWidth="1"/>
    <col min="13" max="13" width="13.28515625" style="2" customWidth="1"/>
    <col min="14" max="16" width="14.85546875" style="2" customWidth="1"/>
    <col min="17" max="17" width="21.7109375" style="2" bestFit="1" customWidth="1"/>
    <col min="18" max="18" width="12.7109375" style="2" bestFit="1" customWidth="1"/>
    <col min="19" max="19" width="14.5703125" style="2" bestFit="1" customWidth="1"/>
    <col min="20" max="20" width="17.28515625" style="2" customWidth="1"/>
    <col min="21" max="21" width="91.85546875" style="2" customWidth="1"/>
    <col min="22" max="22" width="10.7109375" style="2" bestFit="1" customWidth="1"/>
    <col min="23" max="16384" width="9" style="2"/>
  </cols>
  <sheetData>
    <row r="1" spans="1:22" ht="27" customHeight="1" thickBot="1" x14ac:dyDescent="0.3">
      <c r="A1" s="48" t="s">
        <v>19</v>
      </c>
      <c r="B1" s="1" t="s">
        <v>15</v>
      </c>
      <c r="E1" s="3"/>
      <c r="F1" s="3"/>
      <c r="G1" s="3"/>
      <c r="H1" s="4"/>
      <c r="I1" s="4"/>
    </row>
    <row r="2" spans="1:22" ht="27" customHeight="1" thickBot="1" x14ac:dyDescent="0.3">
      <c r="A2" s="48" t="s">
        <v>20</v>
      </c>
      <c r="B2" s="5" t="s">
        <v>17</v>
      </c>
      <c r="C2" s="6"/>
      <c r="D2" s="6"/>
      <c r="H2" s="15" t="s">
        <v>4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2" ht="27" customHeight="1" thickBot="1" x14ac:dyDescent="0.3">
      <c r="A3" s="48" t="s">
        <v>21</v>
      </c>
      <c r="B3" s="47" t="s">
        <v>18</v>
      </c>
      <c r="C3" s="6"/>
      <c r="D3" s="6"/>
      <c r="H3" s="15"/>
      <c r="I3" s="7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ht="27" customHeight="1" thickBot="1" x14ac:dyDescent="0.3">
      <c r="A4" s="48" t="s">
        <v>22</v>
      </c>
      <c r="B4" s="9" t="s">
        <v>18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</row>
    <row r="5" spans="1:22" ht="27" customHeight="1" x14ac:dyDescent="0.25">
      <c r="A5" s="49" t="s">
        <v>23</v>
      </c>
      <c r="B5" s="50" t="s">
        <v>24</v>
      </c>
      <c r="C5" s="51" t="s">
        <v>25</v>
      </c>
      <c r="D5" s="52" t="s">
        <v>26</v>
      </c>
      <c r="E5" s="50" t="s">
        <v>27</v>
      </c>
      <c r="F5" s="50" t="s">
        <v>28</v>
      </c>
      <c r="G5" s="52" t="s">
        <v>29</v>
      </c>
      <c r="H5" s="53" t="s">
        <v>30</v>
      </c>
      <c r="I5" s="54" t="s">
        <v>0</v>
      </c>
      <c r="J5" s="50" t="s">
        <v>31</v>
      </c>
      <c r="K5" s="50" t="s">
        <v>32</v>
      </c>
      <c r="L5" s="50" t="s">
        <v>33</v>
      </c>
      <c r="M5" s="50" t="s">
        <v>34</v>
      </c>
      <c r="N5" s="50" t="s">
        <v>35</v>
      </c>
      <c r="O5" s="24" t="s">
        <v>8</v>
      </c>
      <c r="P5" s="24" t="s">
        <v>36</v>
      </c>
      <c r="Q5" s="24" t="s">
        <v>1</v>
      </c>
      <c r="R5" s="50" t="s">
        <v>37</v>
      </c>
      <c r="S5" s="50" t="s">
        <v>38</v>
      </c>
      <c r="T5" s="50" t="s">
        <v>39</v>
      </c>
      <c r="U5" s="50" t="s">
        <v>2</v>
      </c>
      <c r="V5" s="23"/>
    </row>
    <row r="6" spans="1:22" ht="27" customHeight="1" thickBot="1" x14ac:dyDescent="0.3">
      <c r="A6" s="27"/>
      <c r="B6" s="21"/>
      <c r="C6" s="21"/>
      <c r="D6" s="21"/>
      <c r="E6" s="21"/>
      <c r="F6" s="21"/>
      <c r="G6" s="21"/>
      <c r="H6" s="21"/>
      <c r="I6" s="21"/>
      <c r="J6" s="32">
        <v>0.01</v>
      </c>
      <c r="K6" s="32">
        <v>0.05</v>
      </c>
      <c r="L6" s="32">
        <v>0.1</v>
      </c>
      <c r="M6" s="32">
        <v>0.1</v>
      </c>
      <c r="N6" s="21"/>
      <c r="O6" s="21"/>
      <c r="P6" s="21"/>
      <c r="Q6" s="21"/>
      <c r="R6" s="21"/>
      <c r="S6" s="32">
        <v>0.01</v>
      </c>
      <c r="T6" s="21"/>
      <c r="U6" s="21"/>
      <c r="V6" s="27"/>
    </row>
    <row r="7" spans="1:22" ht="27" customHeight="1" x14ac:dyDescent="0.25">
      <c r="A7" s="28"/>
      <c r="B7" s="29"/>
      <c r="C7" s="29"/>
      <c r="D7" s="29"/>
      <c r="E7" s="29"/>
      <c r="F7" s="29"/>
      <c r="G7" s="29"/>
      <c r="H7" s="29"/>
      <c r="I7" s="29"/>
      <c r="J7" s="30"/>
      <c r="K7" s="30"/>
      <c r="L7" s="30"/>
      <c r="M7" s="30"/>
      <c r="N7" s="29"/>
      <c r="O7" s="29"/>
      <c r="P7" s="29"/>
      <c r="Q7" s="29"/>
      <c r="R7" s="29"/>
      <c r="S7" s="30"/>
      <c r="T7" s="29"/>
      <c r="U7" s="29"/>
      <c r="V7" s="31"/>
    </row>
    <row r="8" spans="1:22" ht="27" customHeight="1" x14ac:dyDescent="0.25">
      <c r="A8" s="25">
        <v>66074</v>
      </c>
      <c r="B8" s="18" t="s">
        <v>40</v>
      </c>
      <c r="C8" s="16">
        <v>45591</v>
      </c>
      <c r="D8" s="19">
        <v>1</v>
      </c>
      <c r="E8" s="20">
        <v>50082</v>
      </c>
      <c r="F8" s="20">
        <v>0</v>
      </c>
      <c r="G8" s="20">
        <f>E8-F8</f>
        <v>50082</v>
      </c>
      <c r="H8" s="20">
        <f>G8*18%</f>
        <v>9014.76</v>
      </c>
      <c r="I8" s="20">
        <f>ROUND(G8+H8,)</f>
        <v>59097</v>
      </c>
      <c r="J8" s="20">
        <f>ROUND(G8*J6,)</f>
        <v>501</v>
      </c>
      <c r="K8" s="20">
        <f>ROUND(G8*5%,)</f>
        <v>2504</v>
      </c>
      <c r="L8" s="20">
        <f>G8*L6</f>
        <v>5008.2000000000007</v>
      </c>
      <c r="M8" s="20">
        <f>G8*M6</f>
        <v>5008.2000000000007</v>
      </c>
      <c r="N8" s="20">
        <f>H8</f>
        <v>9014.76</v>
      </c>
      <c r="O8" s="20">
        <v>0</v>
      </c>
      <c r="P8" s="20">
        <f>I8-SUM(J8:O8)</f>
        <v>37060.839999999997</v>
      </c>
      <c r="Q8" s="12" t="s">
        <v>9</v>
      </c>
      <c r="R8" s="12">
        <v>30000</v>
      </c>
      <c r="S8" s="12">
        <f>1%*R8</f>
        <v>300</v>
      </c>
      <c r="T8" s="12">
        <f>R8-S8</f>
        <v>29700</v>
      </c>
      <c r="U8" s="22" t="s">
        <v>13</v>
      </c>
      <c r="V8" s="25"/>
    </row>
    <row r="9" spans="1:22" ht="27" customHeight="1" x14ac:dyDescent="0.25">
      <c r="A9" s="25">
        <v>66074</v>
      </c>
      <c r="B9" s="18" t="s">
        <v>7</v>
      </c>
      <c r="C9" s="16"/>
      <c r="D9" s="19">
        <v>1</v>
      </c>
      <c r="E9" s="20">
        <f>N8</f>
        <v>9014.76</v>
      </c>
      <c r="F9" s="20"/>
      <c r="G9" s="20"/>
      <c r="H9" s="20"/>
      <c r="I9" s="20"/>
      <c r="J9" s="20">
        <v>0</v>
      </c>
      <c r="K9" s="20">
        <v>0</v>
      </c>
      <c r="L9" s="20">
        <v>0</v>
      </c>
      <c r="M9" s="20">
        <v>0</v>
      </c>
      <c r="N9" s="20">
        <f>H9</f>
        <v>0</v>
      </c>
      <c r="O9" s="20"/>
      <c r="P9" s="20">
        <f>E9</f>
        <v>9014.76</v>
      </c>
      <c r="Q9" s="12"/>
      <c r="R9" s="12"/>
      <c r="S9" s="12"/>
      <c r="T9" s="12">
        <v>39600</v>
      </c>
      <c r="U9" s="22" t="s">
        <v>14</v>
      </c>
      <c r="V9" s="25"/>
    </row>
    <row r="10" spans="1:22" ht="27" customHeight="1" x14ac:dyDescent="0.25">
      <c r="A10" s="25">
        <v>66074</v>
      </c>
      <c r="B10" s="18" t="s">
        <v>40</v>
      </c>
      <c r="C10" s="16">
        <v>45621</v>
      </c>
      <c r="D10" s="19">
        <v>2</v>
      </c>
      <c r="E10" s="20">
        <v>14600</v>
      </c>
      <c r="F10" s="20">
        <v>0</v>
      </c>
      <c r="G10" s="20">
        <f>E10-F10</f>
        <v>14600</v>
      </c>
      <c r="H10" s="20">
        <f>G10*18%</f>
        <v>2628</v>
      </c>
      <c r="I10" s="20">
        <f>ROUND(G10+H10,)</f>
        <v>17228</v>
      </c>
      <c r="J10" s="20">
        <f>ROUND(G10*J6,)</f>
        <v>146</v>
      </c>
      <c r="K10" s="20">
        <f>ROUND(G10*5%,)</f>
        <v>730</v>
      </c>
      <c r="L10" s="20">
        <f>G10*L6</f>
        <v>1460</v>
      </c>
      <c r="M10" s="20">
        <f>G10*M6</f>
        <v>1460</v>
      </c>
      <c r="N10" s="20">
        <f>H10</f>
        <v>2628</v>
      </c>
      <c r="O10" s="20">
        <v>0</v>
      </c>
      <c r="P10" s="20">
        <f>I10-SUM(J10:O10)</f>
        <v>10804</v>
      </c>
      <c r="Q10" s="13"/>
      <c r="R10" s="13"/>
      <c r="S10" s="13"/>
      <c r="T10" s="13"/>
      <c r="U10" s="37"/>
      <c r="V10" s="33"/>
    </row>
    <row r="11" spans="1:22" ht="27" customHeight="1" x14ac:dyDescent="0.25">
      <c r="A11" s="25">
        <v>66074</v>
      </c>
      <c r="B11" s="18" t="s">
        <v>7</v>
      </c>
      <c r="C11" s="16"/>
      <c r="D11" s="19">
        <v>2</v>
      </c>
      <c r="E11" s="20">
        <f>N10</f>
        <v>2628</v>
      </c>
      <c r="F11" s="20"/>
      <c r="G11" s="20"/>
      <c r="H11" s="20"/>
      <c r="I11" s="20"/>
      <c r="J11" s="20">
        <v>0</v>
      </c>
      <c r="K11" s="20">
        <v>0</v>
      </c>
      <c r="L11" s="20">
        <v>0</v>
      </c>
      <c r="M11" s="20">
        <v>0</v>
      </c>
      <c r="N11" s="20">
        <f>H11</f>
        <v>0</v>
      </c>
      <c r="O11" s="20"/>
      <c r="P11" s="20">
        <f>E11</f>
        <v>2628</v>
      </c>
      <c r="Q11" s="13"/>
      <c r="R11" s="13"/>
      <c r="S11" s="13"/>
      <c r="T11" s="13"/>
      <c r="U11" s="37"/>
      <c r="V11" s="33"/>
    </row>
    <row r="12" spans="1:22" ht="27" customHeight="1" x14ac:dyDescent="0.25">
      <c r="A12" s="42"/>
      <c r="B12" s="43"/>
      <c r="C12" s="43"/>
      <c r="D12" s="43"/>
      <c r="E12" s="43"/>
      <c r="F12" s="43"/>
      <c r="G12" s="43"/>
      <c r="H12" s="43"/>
      <c r="I12" s="43"/>
      <c r="J12" s="44"/>
      <c r="K12" s="44"/>
      <c r="L12" s="44"/>
      <c r="M12" s="44"/>
      <c r="N12" s="43"/>
      <c r="O12" s="43"/>
      <c r="P12" s="43"/>
      <c r="Q12" s="43"/>
      <c r="R12" s="43"/>
      <c r="S12" s="44"/>
      <c r="T12" s="43"/>
      <c r="U12" s="43"/>
      <c r="V12" s="45">
        <f>SUM(P8:P11)-SUM(T8:T11)</f>
        <v>-9792.4000000000015</v>
      </c>
    </row>
    <row r="13" spans="1:22" ht="27" customHeight="1" x14ac:dyDescent="0.15">
      <c r="A13" s="25">
        <v>67387</v>
      </c>
      <c r="B13" s="18" t="s">
        <v>42</v>
      </c>
      <c r="C13" s="16">
        <v>45652</v>
      </c>
      <c r="D13" s="19">
        <v>4</v>
      </c>
      <c r="E13" s="20">
        <v>20509</v>
      </c>
      <c r="F13" s="20">
        <v>0</v>
      </c>
      <c r="G13" s="20">
        <f>E13-F13</f>
        <v>20509</v>
      </c>
      <c r="H13" s="20">
        <f>ROUND(G13*18%,)</f>
        <v>3692</v>
      </c>
      <c r="I13" s="20">
        <f>ROUND(G13+H13,)</f>
        <v>24201</v>
      </c>
      <c r="J13" s="20">
        <f>G13*1%</f>
        <v>205.09</v>
      </c>
      <c r="K13" s="20">
        <f>ROUND(G13*5%,)</f>
        <v>1025</v>
      </c>
      <c r="L13" s="20">
        <f>G13*10%</f>
        <v>2050.9</v>
      </c>
      <c r="M13" s="20">
        <f>G13*10%</f>
        <v>2050.9</v>
      </c>
      <c r="N13" s="20">
        <f>H13</f>
        <v>3692</v>
      </c>
      <c r="O13" s="20">
        <v>104</v>
      </c>
      <c r="P13" s="20">
        <f>I13-SUM(J13:O13)</f>
        <v>15073.11</v>
      </c>
      <c r="Q13" s="12"/>
      <c r="R13" s="12"/>
      <c r="S13" s="12"/>
      <c r="T13" s="12"/>
      <c r="U13" s="46"/>
      <c r="V13" s="25"/>
    </row>
    <row r="14" spans="1:22" ht="27" customHeight="1" x14ac:dyDescent="0.15">
      <c r="A14" s="25">
        <v>67387</v>
      </c>
      <c r="B14" s="18"/>
      <c r="C14" s="16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2"/>
      <c r="R14" s="12"/>
      <c r="S14" s="12"/>
      <c r="T14" s="12"/>
      <c r="U14" s="46"/>
      <c r="V14" s="25"/>
    </row>
    <row r="15" spans="1:22" ht="27" customHeight="1" x14ac:dyDescent="0.25">
      <c r="A15" s="42"/>
      <c r="B15" s="43"/>
      <c r="C15" s="43"/>
      <c r="D15" s="43"/>
      <c r="E15" s="43"/>
      <c r="F15" s="43"/>
      <c r="G15" s="43"/>
      <c r="H15" s="43"/>
      <c r="I15" s="43"/>
      <c r="J15" s="44"/>
      <c r="K15" s="44"/>
      <c r="L15" s="44"/>
      <c r="M15" s="44"/>
      <c r="N15" s="43"/>
      <c r="O15" s="43"/>
      <c r="P15" s="43"/>
      <c r="Q15" s="43"/>
      <c r="R15" s="43"/>
      <c r="S15" s="44"/>
      <c r="T15" s="43"/>
      <c r="U15" s="43"/>
      <c r="V15" s="45">
        <f>SUM(P13:P14)-SUM(T13:T14)</f>
        <v>15073.11</v>
      </c>
    </row>
    <row r="16" spans="1:22" ht="31.5" customHeight="1" x14ac:dyDescent="0.15">
      <c r="A16" s="25">
        <v>67963</v>
      </c>
      <c r="B16" s="18" t="s">
        <v>41</v>
      </c>
      <c r="C16" s="16">
        <v>45698</v>
      </c>
      <c r="D16" s="19">
        <v>5</v>
      </c>
      <c r="E16" s="20">
        <v>63473</v>
      </c>
      <c r="F16" s="20">
        <v>0</v>
      </c>
      <c r="G16" s="20">
        <f>E16-F16</f>
        <v>63473</v>
      </c>
      <c r="H16" s="20">
        <f>ROUND(G16*18%,)</f>
        <v>11425</v>
      </c>
      <c r="I16" s="20">
        <f>ROUND(G16+H16,)</f>
        <v>74898</v>
      </c>
      <c r="J16" s="20">
        <f>G16*1%</f>
        <v>634.73</v>
      </c>
      <c r="K16" s="20">
        <f>ROUND(G16*5%,)</f>
        <v>3174</v>
      </c>
      <c r="L16" s="20">
        <f>G16*10%</f>
        <v>6347.3</v>
      </c>
      <c r="M16" s="20">
        <f>G16*10%</f>
        <v>6347.3</v>
      </c>
      <c r="N16" s="20">
        <f>H16</f>
        <v>11425</v>
      </c>
      <c r="O16" s="20">
        <v>0</v>
      </c>
      <c r="P16" s="20">
        <f>ROUND(I16-SUM(J16:O16),0)</f>
        <v>46970</v>
      </c>
      <c r="Q16" s="12"/>
      <c r="R16" s="12"/>
      <c r="S16" s="12"/>
      <c r="T16" s="12">
        <v>49500</v>
      </c>
      <c r="U16" s="46" t="s">
        <v>16</v>
      </c>
      <c r="V16" s="25"/>
    </row>
    <row r="17" spans="1:22" ht="27" customHeight="1" x14ac:dyDescent="0.25">
      <c r="A17" s="25">
        <v>67963</v>
      </c>
      <c r="B17" s="34"/>
      <c r="C17" s="35"/>
      <c r="D17" s="35"/>
      <c r="E17" s="35"/>
      <c r="F17" s="35"/>
      <c r="G17" s="35"/>
      <c r="H17" s="35"/>
      <c r="I17" s="34"/>
      <c r="J17" s="34"/>
      <c r="K17" s="36"/>
      <c r="L17" s="36"/>
      <c r="M17" s="36"/>
      <c r="N17" s="36"/>
      <c r="O17" s="13"/>
      <c r="P17" s="13"/>
      <c r="Q17" s="13"/>
      <c r="R17" s="13"/>
      <c r="S17" s="13"/>
      <c r="T17" s="13"/>
      <c r="U17" s="37"/>
      <c r="V17" s="25"/>
    </row>
    <row r="18" spans="1:22" ht="27" customHeight="1" thickBot="1" x14ac:dyDescent="0.3">
      <c r="A18" s="25">
        <v>67963</v>
      </c>
      <c r="B18" s="34"/>
      <c r="C18" s="35"/>
      <c r="D18" s="35"/>
      <c r="E18" s="35"/>
      <c r="F18" s="35"/>
      <c r="G18" s="35"/>
      <c r="H18" s="35"/>
      <c r="I18" s="34"/>
      <c r="J18" s="34"/>
      <c r="K18" s="36"/>
      <c r="L18" s="36"/>
      <c r="M18" s="36"/>
      <c r="N18" s="36"/>
      <c r="O18" s="13"/>
      <c r="P18" s="13"/>
      <c r="Q18" s="13"/>
      <c r="R18" s="13"/>
      <c r="S18" s="13"/>
      <c r="T18" s="13"/>
      <c r="U18" s="37"/>
      <c r="V18" s="38">
        <f>SUM(P16:P18)-SUM(T16:T18)</f>
        <v>-2530</v>
      </c>
    </row>
    <row r="19" spans="1:22" ht="27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40">
        <f t="shared" ref="K19:O19" si="0">SUM(K8:K18)</f>
        <v>7433</v>
      </c>
      <c r="L19" s="40">
        <f t="shared" si="0"/>
        <v>14866.400000000001</v>
      </c>
      <c r="M19" s="40">
        <f t="shared" si="0"/>
        <v>14866.400000000001</v>
      </c>
      <c r="N19" s="40">
        <f t="shared" si="0"/>
        <v>26759.760000000002</v>
      </c>
      <c r="O19" s="40">
        <f t="shared" si="0"/>
        <v>104</v>
      </c>
      <c r="P19" s="40">
        <f>SUM(P8:P18)</f>
        <v>121550.70999999999</v>
      </c>
      <c r="Q19" s="40" t="s">
        <v>5</v>
      </c>
      <c r="R19" s="39"/>
      <c r="S19" s="39"/>
      <c r="T19" s="40">
        <f>SUM(T8:T18)</f>
        <v>118800</v>
      </c>
      <c r="U19" s="39"/>
      <c r="V19" s="23"/>
    </row>
    <row r="20" spans="1:22" ht="27" customHeight="1" thickBo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6" t="s">
        <v>6</v>
      </c>
      <c r="R20" s="21"/>
      <c r="S20" s="21"/>
      <c r="T20" s="26">
        <f>P19-T19</f>
        <v>2750.7099999999919</v>
      </c>
      <c r="U20" s="21"/>
      <c r="V20" s="41">
        <f>SUM(V7:V19)</f>
        <v>2750.7099999999991</v>
      </c>
    </row>
    <row r="21" spans="1:22" ht="27" customHeight="1" thickBot="1" x14ac:dyDescent="0.3"/>
    <row r="22" spans="1:22" ht="27" customHeight="1" thickBot="1" x14ac:dyDescent="0.3">
      <c r="J22" s="61" t="s">
        <v>15</v>
      </c>
      <c r="K22" s="62"/>
      <c r="L22" s="62"/>
      <c r="M22" s="63"/>
      <c r="P22" s="17"/>
    </row>
    <row r="23" spans="1:22" ht="27" customHeight="1" thickBot="1" x14ac:dyDescent="0.3">
      <c r="J23" s="59">
        <v>45720</v>
      </c>
      <c r="K23" s="60"/>
      <c r="L23" s="60"/>
      <c r="M23" s="60"/>
    </row>
    <row r="24" spans="1:22" ht="27" customHeight="1" thickBot="1" x14ac:dyDescent="0.3">
      <c r="J24" s="57" t="s">
        <v>10</v>
      </c>
      <c r="K24" s="58"/>
      <c r="L24" s="55">
        <f>K19+L19+M19</f>
        <v>37165.800000000003</v>
      </c>
      <c r="M24" s="56"/>
    </row>
    <row r="25" spans="1:22" ht="27" customHeight="1" thickBot="1" x14ac:dyDescent="0.3">
      <c r="J25" s="57" t="s">
        <v>11</v>
      </c>
      <c r="K25" s="58"/>
      <c r="L25" s="55">
        <f>T20</f>
        <v>2750.7099999999919</v>
      </c>
      <c r="M25" s="56"/>
    </row>
    <row r="26" spans="1:22" ht="27" customHeight="1" thickBot="1" x14ac:dyDescent="0.3">
      <c r="J26" s="57" t="s">
        <v>3</v>
      </c>
      <c r="K26" s="58"/>
      <c r="L26" s="55">
        <v>57225</v>
      </c>
      <c r="M26" s="56"/>
    </row>
    <row r="27" spans="1:22" ht="27" customHeight="1" thickBot="1" x14ac:dyDescent="0.3">
      <c r="J27" s="57" t="s">
        <v>12</v>
      </c>
      <c r="K27" s="58"/>
      <c r="L27" s="55">
        <f>N19-P9-P11-P17</f>
        <v>15117</v>
      </c>
      <c r="M27" s="56"/>
    </row>
  </sheetData>
  <mergeCells count="10">
    <mergeCell ref="J23:M23"/>
    <mergeCell ref="J22:M22"/>
    <mergeCell ref="L24:M24"/>
    <mergeCell ref="L25:M25"/>
    <mergeCell ref="L26:M26"/>
    <mergeCell ref="L27:M27"/>
    <mergeCell ref="J24:K24"/>
    <mergeCell ref="J25:K25"/>
    <mergeCell ref="J26:K26"/>
    <mergeCell ref="J27:K27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2025-05-29T12:40:35Z</dcterms:modified>
</cp:coreProperties>
</file>