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E77FE53D-9BA2-41C7-8917-7CC275CFF2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H60" i="1" s="1"/>
  <c r="G49" i="1"/>
  <c r="G55" i="1"/>
  <c r="K55" i="1" s="1"/>
  <c r="L60" i="1" l="1"/>
  <c r="M60" i="1"/>
  <c r="N60" i="1"/>
  <c r="E61" i="1" s="1"/>
  <c r="P61" i="1" s="1"/>
  <c r="I60" i="1"/>
  <c r="J60" i="1"/>
  <c r="K60" i="1"/>
  <c r="K49" i="1"/>
  <c r="H49" i="1"/>
  <c r="N49" i="1" s="1"/>
  <c r="E51" i="1" s="1"/>
  <c r="P51" i="1" s="1"/>
  <c r="J49" i="1"/>
  <c r="H55" i="1"/>
  <c r="J55" i="1"/>
  <c r="N55" i="1" l="1"/>
  <c r="E56" i="1"/>
  <c r="P56" i="1" s="1"/>
  <c r="P60" i="1"/>
  <c r="U60" i="1" s="1"/>
  <c r="I49" i="1"/>
  <c r="P49" i="1" s="1"/>
  <c r="I55" i="1"/>
  <c r="P55" i="1" s="1"/>
  <c r="G48" i="1" l="1"/>
  <c r="G53" i="1"/>
  <c r="J48" i="1" l="1"/>
  <c r="K48" i="1"/>
  <c r="H48" i="1"/>
  <c r="N48" i="1" s="1"/>
  <c r="K53" i="1"/>
  <c r="J53" i="1"/>
  <c r="H53" i="1"/>
  <c r="G46" i="1"/>
  <c r="J46" i="1" s="1"/>
  <c r="E50" i="1" l="1"/>
  <c r="P50" i="1" s="1"/>
  <c r="I48" i="1"/>
  <c r="P48" i="1" s="1"/>
  <c r="N53" i="1"/>
  <c r="E54" i="1"/>
  <c r="P54" i="1" s="1"/>
  <c r="I53" i="1"/>
  <c r="K46" i="1"/>
  <c r="H46" i="1"/>
  <c r="P53" i="1" l="1"/>
  <c r="U53" i="1" s="1"/>
  <c r="N46" i="1"/>
  <c r="E47" i="1"/>
  <c r="P47" i="1" s="1"/>
  <c r="I46" i="1"/>
  <c r="M28" i="1"/>
  <c r="M63" i="1" s="1"/>
  <c r="G28" i="1"/>
  <c r="K28" i="1" s="1"/>
  <c r="P46" i="1" l="1"/>
  <c r="U46" i="1" s="1"/>
  <c r="H28" i="1"/>
  <c r="N28" i="1" s="1"/>
  <c r="J28" i="1"/>
  <c r="I28" i="1" l="1"/>
  <c r="P28" i="1" s="1"/>
  <c r="O41" i="1" l="1"/>
  <c r="O63" i="1" s="1"/>
  <c r="G41" i="1" l="1"/>
  <c r="K41" i="1" s="1"/>
  <c r="H41" i="1" l="1"/>
  <c r="N41" i="1" s="1"/>
  <c r="E42" i="1" s="1"/>
  <c r="P42" i="1" s="1"/>
  <c r="J41" i="1"/>
  <c r="I41" i="1" l="1"/>
  <c r="P41" i="1" s="1"/>
  <c r="G26" i="1" l="1"/>
  <c r="K26" i="1" s="1"/>
  <c r="H26" i="1" l="1"/>
  <c r="N26" i="1" s="1"/>
  <c r="E27" i="1" s="1"/>
  <c r="P27" i="1" s="1"/>
  <c r="J26" i="1"/>
  <c r="I26" i="1" l="1"/>
  <c r="P26" i="1" s="1"/>
  <c r="G38" i="1" l="1"/>
  <c r="J38" i="1" s="1"/>
  <c r="H38" i="1" l="1"/>
  <c r="N38" i="1" s="1"/>
  <c r="E40" i="1" s="1"/>
  <c r="P40" i="1" s="1"/>
  <c r="K38" i="1"/>
  <c r="G36" i="1"/>
  <c r="H36" i="1" s="1"/>
  <c r="I36" i="1" s="1"/>
  <c r="K36" i="1" l="1"/>
  <c r="I38" i="1"/>
  <c r="P38" i="1" s="1"/>
  <c r="J36" i="1"/>
  <c r="N36" i="1"/>
  <c r="P36" i="1" l="1"/>
  <c r="G24" i="1"/>
  <c r="H24" i="1" s="1"/>
  <c r="K24" i="1" l="1"/>
  <c r="J24" i="1"/>
  <c r="N24" i="1"/>
  <c r="G35" i="1"/>
  <c r="K35" i="1" s="1"/>
  <c r="G23" i="1"/>
  <c r="K23" i="1" s="1"/>
  <c r="G34" i="1"/>
  <c r="H34" i="1" s="1"/>
  <c r="N34" i="1" s="1"/>
  <c r="S33" i="1"/>
  <c r="G22" i="1"/>
  <c r="G15" i="1"/>
  <c r="G33" i="1"/>
  <c r="H33" i="1" s="1"/>
  <c r="N33" i="1" s="1"/>
  <c r="I24" i="1" l="1"/>
  <c r="P24" i="1" s="1"/>
  <c r="H35" i="1"/>
  <c r="N35" i="1" s="1"/>
  <c r="E39" i="1" s="1"/>
  <c r="P39" i="1" s="1"/>
  <c r="J35" i="1"/>
  <c r="H23" i="1"/>
  <c r="N23" i="1" s="1"/>
  <c r="J23" i="1"/>
  <c r="I34" i="1"/>
  <c r="J34" i="1"/>
  <c r="K34" i="1"/>
  <c r="K22" i="1"/>
  <c r="H22" i="1"/>
  <c r="N22" i="1" s="1"/>
  <c r="J22" i="1"/>
  <c r="J15" i="1"/>
  <c r="K15" i="1"/>
  <c r="H15" i="1"/>
  <c r="N15" i="1" s="1"/>
  <c r="E16" i="1" s="1"/>
  <c r="P16" i="1" s="1"/>
  <c r="K33" i="1"/>
  <c r="I33" i="1"/>
  <c r="J33" i="1"/>
  <c r="S11" i="1"/>
  <c r="S20" i="1"/>
  <c r="G13" i="1"/>
  <c r="G12" i="1"/>
  <c r="G20" i="1"/>
  <c r="G19" i="1"/>
  <c r="J19" i="1" s="1"/>
  <c r="E25" i="1" l="1"/>
  <c r="P25" i="1" s="1"/>
  <c r="I35" i="1"/>
  <c r="P35" i="1" s="1"/>
  <c r="I23" i="1"/>
  <c r="P23" i="1" s="1"/>
  <c r="P34" i="1"/>
  <c r="I22" i="1"/>
  <c r="P22" i="1" s="1"/>
  <c r="I15" i="1"/>
  <c r="P15" i="1" s="1"/>
  <c r="P33" i="1"/>
  <c r="K19" i="1"/>
  <c r="H19" i="1"/>
  <c r="H13" i="1"/>
  <c r="N13" i="1" s="1"/>
  <c r="J13" i="1"/>
  <c r="K13" i="1"/>
  <c r="H12" i="1"/>
  <c r="N12" i="1" s="1"/>
  <c r="J12" i="1"/>
  <c r="K12" i="1"/>
  <c r="H20" i="1"/>
  <c r="N20" i="1" s="1"/>
  <c r="J20" i="1"/>
  <c r="K20" i="1"/>
  <c r="S9" i="1"/>
  <c r="S10" i="1"/>
  <c r="S19" i="1"/>
  <c r="G10" i="1"/>
  <c r="K10" i="1" s="1"/>
  <c r="G9" i="1"/>
  <c r="J9" i="1" s="1"/>
  <c r="S8" i="1"/>
  <c r="S63" i="1" l="1"/>
  <c r="U33" i="1"/>
  <c r="N19" i="1"/>
  <c r="E21" i="1"/>
  <c r="P21" i="1" s="1"/>
  <c r="I19" i="1"/>
  <c r="I13" i="1"/>
  <c r="P13" i="1" s="1"/>
  <c r="I12" i="1"/>
  <c r="P12" i="1" s="1"/>
  <c r="I20" i="1"/>
  <c r="H10" i="1"/>
  <c r="N10" i="1" s="1"/>
  <c r="J10" i="1"/>
  <c r="K9" i="1"/>
  <c r="H9" i="1"/>
  <c r="G8" i="1"/>
  <c r="P19" i="1" l="1"/>
  <c r="N9" i="1"/>
  <c r="E14" i="1"/>
  <c r="P14" i="1" s="1"/>
  <c r="P20" i="1"/>
  <c r="I10" i="1"/>
  <c r="P10" i="1" s="1"/>
  <c r="I9" i="1"/>
  <c r="J8" i="1"/>
  <c r="L8" i="1"/>
  <c r="L63" i="1" s="1"/>
  <c r="K8" i="1"/>
  <c r="K63" i="1" s="1"/>
  <c r="H8" i="1"/>
  <c r="I8" i="1" s="1"/>
  <c r="U19" i="1" l="1"/>
  <c r="P9" i="1"/>
  <c r="N72" i="1"/>
  <c r="N8" i="1"/>
  <c r="N63" i="1" s="1"/>
  <c r="E11" i="1" l="1"/>
  <c r="P11" i="1" s="1"/>
  <c r="P8" i="1"/>
  <c r="P63" i="1" s="1"/>
  <c r="S65" i="1" l="1"/>
  <c r="N73" i="1" s="1"/>
  <c r="U8" i="1"/>
  <c r="U63" i="1" l="1"/>
</calcChain>
</file>

<file path=xl/sharedStrings.xml><?xml version="1.0" encoding="utf-8"?>
<sst xmlns="http://schemas.openxmlformats.org/spreadsheetml/2006/main" count="153" uniqueCount="117">
  <si>
    <t>Amount</t>
  </si>
  <si>
    <t>PAYMENT NOTE No.</t>
  </si>
  <si>
    <t>UTR</t>
  </si>
  <si>
    <t>Total Paid Amount Rs. -</t>
  </si>
  <si>
    <t>Balance Payable Amount Rs. -</t>
  </si>
  <si>
    <t>Dhanvi construction</t>
  </si>
  <si>
    <t xml:space="preserve">OHT work </t>
  </si>
  <si>
    <t>12-01-2024 NEFT/AXISP00461943527/RIUP23/4211/DHANVI CONSTRUCTIO/BARB0SARDHA 283488.00</t>
  </si>
  <si>
    <t>RIUP23/4211</t>
  </si>
  <si>
    <t>16-02-2024 NEFT/AXISP00471832014/RIUP23/4712/DHANVI CONSTRUCTIO/BARB0SARDHA ₹ 1,98,000.00</t>
  </si>
  <si>
    <t>RIUP23/4712</t>
  </si>
  <si>
    <t>GST</t>
  </si>
  <si>
    <t>Total Hold ( SD+OC+HT )</t>
  </si>
  <si>
    <t>Advance / Surplus</t>
  </si>
  <si>
    <t>Debit</t>
  </si>
  <si>
    <t>GST Remaining</t>
  </si>
  <si>
    <t>22-02-2024 NEFT/AXISP00473278694/RIUP23/4681/DHANVI CONSTRUCTIO/BARB0SARDHA 32963.00</t>
  </si>
  <si>
    <t>RIUP23/4681</t>
  </si>
  <si>
    <t>04-03-2024 NEFT/AXISP00476815316/RIUP23/4963/DHANVI CONSTRUCTIO/BARB0SARDHA 206939.00</t>
  </si>
  <si>
    <t>RIUP23/4963</t>
  </si>
  <si>
    <t>22-03-2024 NEFT/AXISP00483444835/RIUP23/5256/DHANVI CONSTRUCTIO/BARB0SARDHA 396000.00</t>
  </si>
  <si>
    <t>RIUP23/5256</t>
  </si>
  <si>
    <t>19-03-2024 NEFT/AXISP00482138728/RIUP23/5186/DHANVI CONSTRUCTIO/BARB0SARDHA 495000.00</t>
  </si>
  <si>
    <t>RIUP23/5186</t>
  </si>
  <si>
    <t>RIUP24/0265</t>
  </si>
  <si>
    <t>24-04-2024 NEFT/AXISP00493457030/RIUP24/0265/DHANVI CONSTRUCTIO/BARB0SARDHA 297000.00</t>
  </si>
  <si>
    <t>26,27,28 &amp; 31</t>
  </si>
  <si>
    <t xml:space="preserve">GST </t>
  </si>
  <si>
    <t>29 &amp; 30</t>
  </si>
  <si>
    <t>14-05-2024 NEFT/AXISP00499706373/RIUP24/0483/DHANVI CONSTRUCTIO/BARB0SARDHA 297000.00</t>
  </si>
  <si>
    <t>RIUP23/0483</t>
  </si>
  <si>
    <t>10-05-2024 NEFT-YESIG41310193690-DHANVI CONSTRUCTION-RIUP24/0459 168,988.00</t>
  </si>
  <si>
    <t>RIUP24/0459</t>
  </si>
  <si>
    <t>28-05-2024 NEFT/AXISP00503313834/RIUP24/0628/DHANVI CONSTRUCTIO/BARB0SARDHA 193247.00</t>
  </si>
  <si>
    <t>28-05-2024 NEFT/AXISP00503313833/RIUP24/0629/DHANVI CONSTRUCTIO/BARB0SARDHA 172270.00</t>
  </si>
  <si>
    <t>28-05-2024 NEFT/AXISP00503313832/RIUP24/0627/DHANVI CONSTRUCTIO/BARB0SARDHA 354144.00</t>
  </si>
  <si>
    <t>12-06-2024 NEFT/AXISP00508731099/RIUP24/0813/DHANVI CONSTRUCTIO/BARB0SARDHA 22723.00</t>
  </si>
  <si>
    <t>3 &amp; 6</t>
  </si>
  <si>
    <t>05-07-2024 NEFT/AXISP00515770431/RIUP24/1046/DHANVI CONSTRUCTIO/BARB0SARDHA 100174.00</t>
  </si>
  <si>
    <t>05-07-2024 NEFT/AXISP00515770432/RIUP24/1007/DHANVI CONSTRUCTIO/BARB0SARDHA 523763.00</t>
  </si>
  <si>
    <t>15-06-2024 NEFT/AXISP00509542612/RIUP24/0840/DHANVI CONSTRUCTIO/BARB0SARDHA 387907.00</t>
  </si>
  <si>
    <t>9 &amp; 11</t>
  </si>
  <si>
    <t>5,8,10</t>
  </si>
  <si>
    <t>16-07-2024 NEFT O/W-YESIG41980136425-BARB0SARDHA-DHANVI CONSTRUCTION-RIUP24/1043 35,548.00</t>
  </si>
  <si>
    <t>03-07-2024 NEFT/AXISP00497896542/RIUP24/0630/DHANVI CONSTRUCTIO/BARB0SARDHA 10998.00</t>
  </si>
  <si>
    <t>16-07-2024 NEFT O/W-YESIG41980136426-BARB0SARDHA-DHANVI CONSTRUCTION-RIUP24/1044 12,773.00</t>
  </si>
  <si>
    <t>28-06-2024 NEFT/AXISP00512718432/RIUP24/0999/DHANVI CONSTRUCTIO/BARB0SARDHA 247500.00</t>
  </si>
  <si>
    <t>25-07-2024 NEFT/AXISP00521317240/RIUP24/1244/DHANVI CONSTRUCTIO/BARB0SARDHA 221969.00</t>
  </si>
  <si>
    <t>31-07-2024 NEFT/AXISP00522546948/RIUP24/1243/DHANVI CONSTRUCTIO/BARB0SARDHA 222545.00</t>
  </si>
  <si>
    <t>16-07-2024 NEFT O/W-YESIG41980135213-BARB0SARDHA-DHANVI CONSTRUCTION-RIUP24/1243-A 60,747.00</t>
  </si>
  <si>
    <t>25-07-2024 NEFT/AXISP00521336573/RIUP24/1255/DHANVI CONSTRUCTIO/BARB0SARDHA 29157.00</t>
  </si>
  <si>
    <t>25-07-2024 NEFT/AXISP00521336574/RIUP24/1254/DHANVI CONSTRUCTIO/BARB0SARDHA 134611.00</t>
  </si>
  <si>
    <t>04-07-2024 NEFT/AXISP00515314487/RIUP24/1003/DHANVI CONSTRUCTIO/BARB0SARDHA 129544.00</t>
  </si>
  <si>
    <t>19-08-2024 NEFT/AXISP00529670928/RIUP24/1480/DHANVI CONSTRUCTIO/BARB0SARDHA 25580.00</t>
  </si>
  <si>
    <t>20-08-2024 NEFT/AXISP00530112319/RIUP24/1504/DHANVI CONSTRUCTIO/BARB0SARDHA 99000.00</t>
  </si>
  <si>
    <t>20-08-2024 NEFT/AXISP00530112331/RIUP24/1479/DHANVI CONSTRUCTIO/BARB0SARDHA 54247.00</t>
  </si>
  <si>
    <t>18-09-2024 NEFT/AXISP00541733388/RIUP24/1832/DHANVI CONSTRUCTIO/BARB0SARDHA 148500.00</t>
  </si>
  <si>
    <t>Advance Village Wise</t>
  </si>
  <si>
    <t>Extra hold</t>
  </si>
  <si>
    <t xml:space="preserve">As per Row No.67 &amp; 71, Tax Invoice No- 16 Dated-08-08-2024 </t>
  </si>
  <si>
    <t>Gross Work Done Value- Rs.263725/-</t>
  </si>
  <si>
    <t>Work done after Debit- Rs.311196/-</t>
  </si>
  <si>
    <t>Work Done Value with GST- Rs.355622/-</t>
  </si>
  <si>
    <t>Deductions- Rs.15823/- (TDS- 1%, SD- 5%)</t>
  </si>
  <si>
    <t>GST Hold- Rs.47471/-</t>
  </si>
  <si>
    <t>Extra HT hold - 5% of WO amount - 188375/-</t>
  </si>
  <si>
    <t>Also check GST release note as per row no.71.</t>
  </si>
  <si>
    <t xml:space="preserve">As per Row No.89 &amp; 90, Tax Invoice No- 15 Dated-08-08-2024 </t>
  </si>
  <si>
    <t>Gross Work Done Value- Rs.137812/-</t>
  </si>
  <si>
    <t>Work Done Value with GST- Rs.162619/-</t>
  </si>
  <si>
    <t>Deductions- Rs.8269/- (TDS- 1%, SD- 5%)</t>
  </si>
  <si>
    <t>Extra HT hold - 5% of WO amount - 137812/-</t>
  </si>
  <si>
    <t>Net Payable- Rs.-8269/-</t>
  </si>
  <si>
    <t>Net Payable- Rs.59527/-</t>
  </si>
  <si>
    <t>GST Hold- Rs.24806/-</t>
  </si>
  <si>
    <t>21-09-2024 NEFT/AXISP00542940976/RIUP24/1886A/DHANVI CONSTRUCTIO/BARB0SARDHA 148500.00</t>
  </si>
  <si>
    <t>21-10-2024 NEFT/AXISP00556268914/RIUP24/2253/DHANVI CONSTRUCTIO/BARB0SARDHA 198000.00</t>
  </si>
  <si>
    <t>21-10-2024 NEFT/AXISP00556268913/RIUP24/2252/DHANVI CONSTRUCTIO/BARB0SARDHA 148500.00</t>
  </si>
  <si>
    <t>30-10-2024 NEFT/AXISP00561389909/RIUP24/2368/DHANVI CONSTRUCTIO/BARB0SARDHA 198000.00</t>
  </si>
  <si>
    <t>14-11-2024 NEFT/AXISP00569818232/RIUP24/2199/DHANVI CONSTRUCTIO/BARB0SARDHA 59527.00</t>
  </si>
  <si>
    <t>14-11-2024 NEFT/AXISP00569818233/RIUP24/2200/DHANVI CONSTRUCTIO/BARB0SARDHA 47471.00</t>
  </si>
  <si>
    <t xml:space="preserve"> </t>
  </si>
  <si>
    <t>30-11-2024 NEFT/AXISP00577263517/RIUP24/2595/DHANVI CONSTRUCTIO/BARB0SARDHA 198000.00</t>
  </si>
  <si>
    <t>30-11-2024 NEFT/AXISP00577263516/RIUP24/2594/DHANVI CONSTRUCTIO/BARB0SARDHA 198000.00</t>
  </si>
  <si>
    <t>21-01-2025 NEFT/AXISP00601114150/RIUP24/2986/DHANVI CONSTRUCTIO/BARB0SARDHA 250000.00</t>
  </si>
  <si>
    <t>29-01-2025 NEFT/AXISP00604547890/RIUP24/2920/DHANVI CONSTRUCTIO/BARB0SARDHA 108592.00</t>
  </si>
  <si>
    <t>07-02-2025 NEFT/AXISP00612564985/RIUP24/3125/DHANVI CONSTRUCTIO/BARB0SARDHA 150000.00</t>
  </si>
  <si>
    <t>Nil</t>
  </si>
  <si>
    <t>Dhanvi Consruction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</si>
  <si>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</si>
  <si>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</si>
  <si>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</si>
  <si>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</si>
  <si>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</si>
  <si>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</si>
  <si>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</si>
  <si>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</si>
  <si>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</si>
  <si>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</si>
  <si>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</si>
  <si>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</si>
  <si>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</si>
  <si>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</si>
  <si>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</si>
  <si>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</si>
  <si>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</si>
  <si>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Total_Amount</t>
  </si>
  <si>
    <t>Subcontractor:</t>
  </si>
  <si>
    <t>State:</t>
  </si>
  <si>
    <t>District:</t>
  </si>
  <si>
    <t>Block:</t>
  </si>
  <si>
    <t xml:space="preserve">YARPUR VILLAGE   250KL-14 MTR OHT Work At- </t>
  </si>
  <si>
    <t xml:space="preserve">KHERA GADAI VILLAGE   175KL-16 MTR OHT Work At-  </t>
  </si>
  <si>
    <t xml:space="preserve"> AMBETHA YAKUBPUR VILLAGE   275KL-14 MTR OHT Work At </t>
  </si>
  <si>
    <t>Ahataghoshgarh village   150 -12 work</t>
  </si>
  <si>
    <t>AHMADPUR village    OHT 175KL-16M  work,  BLOCK - THANABHAWAN,</t>
  </si>
  <si>
    <t>NAUNAGALI CHONDAHERI VILLAGE   Pipe Line Road Restoration Work At-  BLOCK - 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</si>
</sst>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sz val="8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5" fontId="3" fillId="3" borderId="5" xfId="0" applyNumberFormat="1" applyFont="1" applyFill="1" applyBorder="1" applyAlignment="1">
      <alignment horizontal="center" vertical="center"/>
    </xf>
    <xf numFmtId="0" fontId="10" fillId="3" borderId="0" xfId="0" applyFont="1" applyFill="1"/>
    <xf numFmtId="43" fontId="3" fillId="2" borderId="0" xfId="0" applyNumberFormat="1" applyFont="1" applyFill="1" applyAlignment="1">
      <alignment vertical="center"/>
    </xf>
    <xf numFmtId="14" fontId="3" fillId="2" borderId="5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3" fillId="3" borderId="5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8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43" fontId="11" fillId="4" borderId="5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3" fillId="2" borderId="9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3" fontId="3" fillId="2" borderId="5" xfId="1" applyNumberFormat="1" applyFont="1" applyFill="1" applyBorder="1" applyAlignment="1">
      <alignment horizontal="center" vertical="center" wrapText="1"/>
    </xf>
    <xf numFmtId="43" fontId="3" fillId="2" borderId="11" xfId="1" applyNumberFormat="1" applyFont="1" applyFill="1" applyBorder="1" applyAlignment="1">
      <alignment vertical="center"/>
    </xf>
    <xf numFmtId="0" fontId="3" fillId="2" borderId="11" xfId="1" applyNumberFormat="1" applyFont="1" applyFill="1" applyBorder="1" applyAlignment="1">
      <alignment horizontal="center"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vertical="center"/>
    </xf>
    <xf numFmtId="43" fontId="12" fillId="2" borderId="5" xfId="1" applyNumberFormat="1" applyFont="1" applyFill="1" applyBorder="1" applyAlignment="1">
      <alignment horizontal="center" vertical="center" wrapText="1"/>
    </xf>
    <xf numFmtId="43" fontId="11" fillId="2" borderId="5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3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6" fillId="0" borderId="0" xfId="0" applyFont="1"/>
    <xf numFmtId="43" fontId="9" fillId="2" borderId="4" xfId="1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43" fontId="9" fillId="2" borderId="3" xfId="1" applyNumberFormat="1" applyFont="1" applyFill="1" applyBorder="1" applyAlignment="1">
      <alignment horizontal="center" vertical="center"/>
    </xf>
    <xf numFmtId="43" fontId="9" fillId="2" borderId="7" xfId="1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14" fontId="9" fillId="2" borderId="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zoomScale="85" zoomScaleNormal="85" workbookViewId="0">
      <pane ySplit="5" topLeftCell="A6" activePane="bottomLeft" state="frozen"/>
      <selection pane="bottomLeft" activeCell="B60" sqref="B60"/>
    </sheetView>
  </sheetViews>
  <sheetFormatPr defaultColWidth="9" defaultRowHeight="24.95" customHeight="1" x14ac:dyDescent="0.25"/>
  <cols>
    <col min="1" max="1" width="14.5703125" style="3" customWidth="1"/>
    <col min="2" max="2" width="30" style="3" customWidth="1"/>
    <col min="3" max="3" width="13.42578125" style="3" bestFit="1" customWidth="1"/>
    <col min="4" max="4" width="11.5703125" style="33" bestFit="1" customWidth="1"/>
    <col min="5" max="5" width="13.28515625" style="3" bestFit="1" customWidth="1"/>
    <col min="6" max="7" width="13.28515625" style="3" customWidth="1"/>
    <col min="8" max="8" width="14.7109375" style="14" customWidth="1"/>
    <col min="9" max="9" width="12.85546875" style="14" bestFit="1" customWidth="1"/>
    <col min="10" max="10" width="10.7109375" style="3" bestFit="1" customWidth="1"/>
    <col min="11" max="11" width="13.5703125" style="3" customWidth="1"/>
    <col min="12" max="12" width="12.28515625" style="3" customWidth="1"/>
    <col min="13" max="13" width="13.85546875" style="3" bestFit="1" customWidth="1"/>
    <col min="14" max="16" width="14.85546875" style="3" customWidth="1"/>
    <col min="17" max="17" width="14.28515625" style="3" customWidth="1"/>
    <col min="18" max="18" width="12.7109375" style="3" bestFit="1" customWidth="1"/>
    <col min="19" max="19" width="18.85546875" style="3" bestFit="1" customWidth="1"/>
    <col min="20" max="20" width="98.42578125" style="3" bestFit="1" customWidth="1"/>
    <col min="21" max="21" width="16.28515625" style="3" customWidth="1"/>
    <col min="22" max="16384" width="9" style="3"/>
  </cols>
  <sheetData>
    <row r="1" spans="1:21" ht="24.95" customHeight="1" thickBot="1" x14ac:dyDescent="0.3">
      <c r="A1" s="65" t="s">
        <v>107</v>
      </c>
      <c r="B1" s="2" t="s">
        <v>88</v>
      </c>
      <c r="E1" s="4"/>
      <c r="F1" s="4"/>
      <c r="G1" s="4"/>
      <c r="H1" s="5"/>
      <c r="I1" s="5"/>
    </row>
    <row r="2" spans="1:21" ht="24.95" customHeight="1" thickBot="1" x14ac:dyDescent="0.3">
      <c r="A2" s="65" t="s">
        <v>108</v>
      </c>
      <c r="B2" s="6" t="s">
        <v>89</v>
      </c>
      <c r="C2" s="7"/>
      <c r="D2" s="34" t="s">
        <v>81</v>
      </c>
      <c r="H2" s="15" t="s">
        <v>6</v>
      </c>
      <c r="I2" s="16"/>
      <c r="J2" s="8"/>
      <c r="K2" s="29"/>
      <c r="L2" s="8"/>
      <c r="M2" s="8"/>
      <c r="N2" s="8"/>
      <c r="O2" s="8"/>
      <c r="P2" s="8"/>
      <c r="Q2" s="8"/>
      <c r="R2" s="8"/>
    </row>
    <row r="3" spans="1:21" ht="24.95" customHeight="1" thickBot="1" x14ac:dyDescent="0.3">
      <c r="A3" s="65" t="s">
        <v>109</v>
      </c>
      <c r="B3" s="58" t="s">
        <v>90</v>
      </c>
      <c r="C3" s="7"/>
      <c r="D3" s="34"/>
      <c r="H3" s="15"/>
      <c r="I3" s="16"/>
      <c r="J3" s="8"/>
      <c r="K3" s="29"/>
      <c r="L3" s="8"/>
      <c r="M3" s="8"/>
      <c r="N3" s="8"/>
      <c r="O3" s="8"/>
      <c r="P3" s="8"/>
      <c r="Q3" s="8"/>
      <c r="R3" s="8"/>
    </row>
    <row r="4" spans="1:21" ht="24.95" customHeight="1" thickBot="1" x14ac:dyDescent="0.3">
      <c r="A4" s="65" t="s">
        <v>110</v>
      </c>
      <c r="B4" s="9" t="s">
        <v>90</v>
      </c>
      <c r="C4" s="9"/>
      <c r="D4" s="35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</row>
    <row r="5" spans="1:21" ht="24.95" customHeight="1" x14ac:dyDescent="0.25">
      <c r="A5" s="59" t="s">
        <v>91</v>
      </c>
      <c r="B5" s="60" t="s">
        <v>92</v>
      </c>
      <c r="C5" s="61" t="s">
        <v>93</v>
      </c>
      <c r="D5" s="62" t="s">
        <v>94</v>
      </c>
      <c r="E5" s="60" t="s">
        <v>95</v>
      </c>
      <c r="F5" s="60" t="s">
        <v>96</v>
      </c>
      <c r="G5" s="62" t="s">
        <v>97</v>
      </c>
      <c r="H5" s="63" t="s">
        <v>98</v>
      </c>
      <c r="I5" s="64" t="s">
        <v>0</v>
      </c>
      <c r="J5" s="60" t="s">
        <v>99</v>
      </c>
      <c r="K5" s="60" t="s">
        <v>100</v>
      </c>
      <c r="L5" s="19" t="s">
        <v>101</v>
      </c>
      <c r="M5" s="19" t="s">
        <v>102</v>
      </c>
      <c r="N5" s="19" t="s">
        <v>103</v>
      </c>
      <c r="O5" s="19" t="s">
        <v>58</v>
      </c>
      <c r="P5" s="19" t="s">
        <v>104</v>
      </c>
      <c r="Q5" s="19" t="s">
        <v>1</v>
      </c>
      <c r="R5" s="19" t="s">
        <v>105</v>
      </c>
      <c r="S5" s="19" t="s">
        <v>106</v>
      </c>
      <c r="T5" s="45" t="s">
        <v>2</v>
      </c>
      <c r="U5" s="19" t="s">
        <v>57</v>
      </c>
    </row>
    <row r="6" spans="1:21" ht="24.95" customHeight="1" x14ac:dyDescent="0.25">
      <c r="A6" s="20"/>
      <c r="B6" s="12"/>
      <c r="C6" s="12"/>
      <c r="D6" s="36"/>
      <c r="E6" s="12"/>
      <c r="F6" s="12"/>
      <c r="G6" s="12"/>
      <c r="H6" s="12"/>
      <c r="I6" s="12"/>
      <c r="J6" s="21">
        <v>0.01</v>
      </c>
      <c r="K6" s="21">
        <v>0.05</v>
      </c>
      <c r="L6" s="21">
        <v>0.1</v>
      </c>
      <c r="M6" s="21">
        <v>0.1</v>
      </c>
      <c r="N6" s="12"/>
      <c r="O6" s="12"/>
      <c r="P6" s="12"/>
      <c r="Q6" s="12"/>
      <c r="R6" s="12"/>
      <c r="S6" s="12"/>
      <c r="T6" s="46"/>
      <c r="U6" s="12"/>
    </row>
    <row r="7" spans="1:21" s="17" customFormat="1" ht="24.95" customHeight="1" x14ac:dyDescent="0.25">
      <c r="A7" s="22"/>
      <c r="B7" s="18"/>
      <c r="C7" s="18"/>
      <c r="D7" s="37"/>
      <c r="E7" s="18"/>
      <c r="F7" s="18"/>
      <c r="G7" s="18"/>
      <c r="H7" s="18"/>
      <c r="I7" s="18"/>
      <c r="J7" s="23"/>
      <c r="K7" s="23"/>
      <c r="L7" s="23"/>
      <c r="M7" s="23"/>
      <c r="N7" s="18"/>
      <c r="O7" s="18"/>
      <c r="P7" s="18"/>
      <c r="Q7" s="18"/>
      <c r="R7" s="18"/>
      <c r="S7" s="18"/>
      <c r="T7" s="47"/>
      <c r="U7" s="18"/>
    </row>
    <row r="8" spans="1:21" ht="24.95" customHeight="1" x14ac:dyDescent="0.25">
      <c r="A8" s="20">
        <v>61420</v>
      </c>
      <c r="B8" s="24" t="s">
        <v>111</v>
      </c>
      <c r="C8" s="1">
        <v>45295</v>
      </c>
      <c r="D8" s="38">
        <v>23</v>
      </c>
      <c r="E8" s="12">
        <v>525000</v>
      </c>
      <c r="F8" s="12">
        <v>187514</v>
      </c>
      <c r="G8" s="12">
        <f>E8-F8</f>
        <v>337486</v>
      </c>
      <c r="H8" s="12">
        <f>ROUND(G8*18%,0)</f>
        <v>60747</v>
      </c>
      <c r="I8" s="12">
        <f>G8+H8</f>
        <v>398233</v>
      </c>
      <c r="J8" s="12">
        <f>ROUND(G8*$J$6,0)</f>
        <v>3375</v>
      </c>
      <c r="K8" s="12">
        <f>ROUND(G8*$K$6,0)</f>
        <v>16874</v>
      </c>
      <c r="L8" s="12">
        <f>ROUND(G8*$L$6,0)</f>
        <v>33749</v>
      </c>
      <c r="M8" s="12"/>
      <c r="N8" s="43">
        <f>H8</f>
        <v>60747</v>
      </c>
      <c r="O8" s="12">
        <v>0</v>
      </c>
      <c r="P8" s="12">
        <f>ROUND(I8-SUM(J8:O8),)</f>
        <v>283488</v>
      </c>
      <c r="Q8" s="12" t="s">
        <v>8</v>
      </c>
      <c r="R8" s="12">
        <v>283488</v>
      </c>
      <c r="S8" s="12">
        <f>R8</f>
        <v>283488</v>
      </c>
      <c r="T8" s="44" t="s">
        <v>7</v>
      </c>
      <c r="U8" s="12">
        <f>SUM(P8:P17)-SUM(S8:S17)</f>
        <v>1</v>
      </c>
    </row>
    <row r="9" spans="1:21" ht="24.95" customHeight="1" x14ac:dyDescent="0.25">
      <c r="A9" s="20">
        <v>61420</v>
      </c>
      <c r="B9" s="24" t="s">
        <v>111</v>
      </c>
      <c r="C9" s="1">
        <v>45329</v>
      </c>
      <c r="D9" s="38">
        <v>26</v>
      </c>
      <c r="E9" s="12">
        <v>700000</v>
      </c>
      <c r="F9" s="12">
        <v>664933</v>
      </c>
      <c r="G9" s="12">
        <f>E9-F9</f>
        <v>35067</v>
      </c>
      <c r="H9" s="12">
        <f>ROUND(G9*18%,0)</f>
        <v>6312</v>
      </c>
      <c r="I9" s="12">
        <f>G9+H9</f>
        <v>41379</v>
      </c>
      <c r="J9" s="12">
        <f>ROUND(G9*$J$6,0)</f>
        <v>351</v>
      </c>
      <c r="K9" s="12">
        <f>ROUND(G9*$K$6,0)</f>
        <v>1753</v>
      </c>
      <c r="L9" s="12">
        <v>0</v>
      </c>
      <c r="M9" s="12"/>
      <c r="N9" s="43">
        <f>H9</f>
        <v>6312</v>
      </c>
      <c r="O9" s="12">
        <v>0</v>
      </c>
      <c r="P9" s="12">
        <f>ROUND(I9-SUM(J9:O9),)</f>
        <v>32963</v>
      </c>
      <c r="Q9" s="12" t="s">
        <v>17</v>
      </c>
      <c r="R9" s="12">
        <v>32963</v>
      </c>
      <c r="S9" s="12">
        <f t="shared" ref="S9:S10" si="0">R9</f>
        <v>32963</v>
      </c>
      <c r="T9" s="44" t="s">
        <v>16</v>
      </c>
      <c r="U9" s="12"/>
    </row>
    <row r="10" spans="1:21" ht="24.95" customHeight="1" x14ac:dyDescent="0.25">
      <c r="A10" s="20">
        <v>61420</v>
      </c>
      <c r="B10" s="24" t="s">
        <v>111</v>
      </c>
      <c r="C10" s="1">
        <v>45337</v>
      </c>
      <c r="D10" s="38">
        <v>27</v>
      </c>
      <c r="E10" s="12">
        <v>350000</v>
      </c>
      <c r="F10" s="12">
        <v>129853</v>
      </c>
      <c r="G10" s="12">
        <f>E10-F10</f>
        <v>220147</v>
      </c>
      <c r="H10" s="12">
        <f>ROUND(G10*18%,0)</f>
        <v>39626</v>
      </c>
      <c r="I10" s="12">
        <f>G10+H10</f>
        <v>259773</v>
      </c>
      <c r="J10" s="12">
        <f>ROUND(G10*$J$6,0)</f>
        <v>2201</v>
      </c>
      <c r="K10" s="12">
        <f>ROUND(G10*$K$6,0)</f>
        <v>11007</v>
      </c>
      <c r="L10" s="12">
        <v>0</v>
      </c>
      <c r="M10" s="12"/>
      <c r="N10" s="43">
        <f>H10</f>
        <v>39626</v>
      </c>
      <c r="O10" s="12">
        <v>0</v>
      </c>
      <c r="P10" s="12">
        <f>ROUND(I10-SUM(J10:O10),)</f>
        <v>206939</v>
      </c>
      <c r="Q10" s="12" t="s">
        <v>19</v>
      </c>
      <c r="R10" s="12">
        <v>206939</v>
      </c>
      <c r="S10" s="12">
        <f t="shared" si="0"/>
        <v>206939</v>
      </c>
      <c r="T10" s="44" t="s">
        <v>18</v>
      </c>
      <c r="U10" s="12"/>
    </row>
    <row r="11" spans="1:21" ht="24.95" customHeight="1" x14ac:dyDescent="0.25">
      <c r="A11" s="20">
        <v>61420</v>
      </c>
      <c r="B11" s="24" t="s">
        <v>11</v>
      </c>
      <c r="C11" s="1"/>
      <c r="D11" s="38">
        <v>23</v>
      </c>
      <c r="E11" s="12">
        <f>N8</f>
        <v>60747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43">
        <f>E11</f>
        <v>60747</v>
      </c>
      <c r="Q11" s="12" t="s">
        <v>23</v>
      </c>
      <c r="R11" s="12">
        <v>500000</v>
      </c>
      <c r="S11" s="12">
        <f>R11-1%*R11</f>
        <v>495000</v>
      </c>
      <c r="T11" s="44" t="s">
        <v>22</v>
      </c>
      <c r="U11" s="12"/>
    </row>
    <row r="12" spans="1:21" ht="24.95" customHeight="1" x14ac:dyDescent="0.25">
      <c r="A12" s="20">
        <v>61420</v>
      </c>
      <c r="B12" s="24" t="s">
        <v>111</v>
      </c>
      <c r="C12" s="1">
        <v>45349</v>
      </c>
      <c r="D12" s="38">
        <v>28</v>
      </c>
      <c r="E12" s="12">
        <v>525000</v>
      </c>
      <c r="F12" s="12">
        <v>167545</v>
      </c>
      <c r="G12" s="12">
        <f>E12-F12</f>
        <v>357455</v>
      </c>
      <c r="H12" s="12">
        <f>ROUND(G12*18%,0)</f>
        <v>64342</v>
      </c>
      <c r="I12" s="12">
        <f>G12+H12</f>
        <v>421797</v>
      </c>
      <c r="J12" s="12">
        <f>ROUND(G12*$J$6,0)</f>
        <v>3575</v>
      </c>
      <c r="K12" s="12">
        <f>ROUND(G12*$K$6,0)</f>
        <v>17873</v>
      </c>
      <c r="L12" s="12"/>
      <c r="M12" s="12"/>
      <c r="N12" s="43">
        <f>H12</f>
        <v>64342</v>
      </c>
      <c r="O12" s="12"/>
      <c r="P12" s="12">
        <f>ROUND(I12-SUM(J12:O12),)</f>
        <v>336007</v>
      </c>
      <c r="Q12" s="12" t="s">
        <v>30</v>
      </c>
      <c r="R12" s="12">
        <v>300000</v>
      </c>
      <c r="S12" s="12">
        <v>297000</v>
      </c>
      <c r="T12" s="44" t="s">
        <v>29</v>
      </c>
      <c r="U12" s="12"/>
    </row>
    <row r="13" spans="1:21" ht="24.95" customHeight="1" x14ac:dyDescent="0.25">
      <c r="A13" s="20">
        <v>61420</v>
      </c>
      <c r="B13" s="24" t="s">
        <v>111</v>
      </c>
      <c r="C13" s="1">
        <v>45367</v>
      </c>
      <c r="D13" s="38">
        <v>31</v>
      </c>
      <c r="E13" s="12">
        <v>455000</v>
      </c>
      <c r="F13" s="12">
        <v>250301</v>
      </c>
      <c r="G13" s="12">
        <f>E13-F13</f>
        <v>204699</v>
      </c>
      <c r="H13" s="12">
        <f>ROUND(G13*18%,0)</f>
        <v>36846</v>
      </c>
      <c r="I13" s="12">
        <f>G13+H13</f>
        <v>241545</v>
      </c>
      <c r="J13" s="12">
        <f>ROUND(G13*$J$6,0)</f>
        <v>2047</v>
      </c>
      <c r="K13" s="12">
        <f>ROUND(G13*$K$6,0)</f>
        <v>10235</v>
      </c>
      <c r="L13" s="12"/>
      <c r="M13" s="12"/>
      <c r="N13" s="43">
        <f>H13</f>
        <v>36846</v>
      </c>
      <c r="O13" s="12"/>
      <c r="P13" s="12">
        <f>ROUND(I13-SUM(J13:O13),)</f>
        <v>192417</v>
      </c>
      <c r="Q13" s="12"/>
      <c r="R13" s="12"/>
      <c r="S13" s="12">
        <v>10998</v>
      </c>
      <c r="T13" s="44" t="s">
        <v>44</v>
      </c>
      <c r="U13" s="12"/>
    </row>
    <row r="14" spans="1:21" ht="24.95" customHeight="1" x14ac:dyDescent="0.25">
      <c r="A14" s="20">
        <v>61420</v>
      </c>
      <c r="B14" s="24" t="s">
        <v>11</v>
      </c>
      <c r="C14" s="1"/>
      <c r="D14" s="38" t="s">
        <v>26</v>
      </c>
      <c r="E14" s="12">
        <f>H9+H10+H12+H13</f>
        <v>147126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43">
        <f>E14</f>
        <v>147126</v>
      </c>
      <c r="Q14" s="12"/>
      <c r="R14" s="12"/>
      <c r="S14" s="12">
        <v>12773</v>
      </c>
      <c r="T14" s="44" t="s">
        <v>45</v>
      </c>
      <c r="U14" s="12"/>
    </row>
    <row r="15" spans="1:21" ht="24.95" customHeight="1" x14ac:dyDescent="0.25">
      <c r="A15" s="20">
        <v>61420</v>
      </c>
      <c r="B15" s="24" t="s">
        <v>111</v>
      </c>
      <c r="C15" s="1">
        <v>45419</v>
      </c>
      <c r="D15" s="38">
        <v>4</v>
      </c>
      <c r="E15" s="12">
        <v>350000</v>
      </c>
      <c r="F15" s="12">
        <v>279040</v>
      </c>
      <c r="G15" s="12">
        <f>E15-F15</f>
        <v>70960</v>
      </c>
      <c r="H15" s="12">
        <f>ROUND(G15*18%,0)</f>
        <v>12773</v>
      </c>
      <c r="I15" s="12">
        <f>G15+H15</f>
        <v>83733</v>
      </c>
      <c r="J15" s="12">
        <f>ROUND(G15*$J$6,0)</f>
        <v>710</v>
      </c>
      <c r="K15" s="12">
        <f>ROUND(G15*$K$6,0)</f>
        <v>3548</v>
      </c>
      <c r="L15" s="12"/>
      <c r="M15" s="12"/>
      <c r="N15" s="43">
        <f>H15</f>
        <v>12773</v>
      </c>
      <c r="O15" s="12"/>
      <c r="P15" s="12">
        <f>ROUND(I15-SUM(J15:O15),)</f>
        <v>66702</v>
      </c>
      <c r="Q15" s="12"/>
      <c r="R15" s="12"/>
      <c r="S15" s="12"/>
      <c r="T15" s="44"/>
      <c r="U15" s="12"/>
    </row>
    <row r="16" spans="1:21" ht="24.95" customHeight="1" x14ac:dyDescent="0.25">
      <c r="A16" s="20">
        <v>61420</v>
      </c>
      <c r="B16" s="24" t="s">
        <v>11</v>
      </c>
      <c r="C16" s="1"/>
      <c r="D16" s="38">
        <v>4</v>
      </c>
      <c r="E16" s="12">
        <f>N15</f>
        <v>12773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43">
        <f>E16</f>
        <v>12773</v>
      </c>
      <c r="Q16" s="12"/>
      <c r="R16" s="12"/>
      <c r="S16" s="12"/>
      <c r="T16" s="44"/>
      <c r="U16" s="12"/>
    </row>
    <row r="17" spans="1:21" ht="24.95" customHeight="1" x14ac:dyDescent="0.25">
      <c r="A17" s="20">
        <v>61420</v>
      </c>
      <c r="B17" s="54"/>
      <c r="C17" s="1"/>
      <c r="D17" s="38"/>
      <c r="E17" s="12"/>
      <c r="F17" s="12"/>
      <c r="G17" s="12"/>
      <c r="H17" s="12"/>
      <c r="I17" s="12"/>
      <c r="J17" s="12"/>
      <c r="K17" s="12"/>
      <c r="L17" s="12"/>
      <c r="M17" s="12"/>
      <c r="N17" s="43"/>
      <c r="O17" s="12"/>
      <c r="P17" s="12"/>
      <c r="Q17" s="12"/>
      <c r="R17" s="12"/>
      <c r="S17" s="12"/>
      <c r="T17" s="44"/>
      <c r="U17" s="12"/>
    </row>
    <row r="18" spans="1:21" ht="24.95" customHeight="1" x14ac:dyDescent="0.25">
      <c r="A18" s="22"/>
      <c r="B18" s="18"/>
      <c r="C18" s="18"/>
      <c r="D18" s="37"/>
      <c r="E18" s="18"/>
      <c r="F18" s="18"/>
      <c r="G18" s="18"/>
      <c r="H18" s="18"/>
      <c r="I18" s="18"/>
      <c r="J18" s="23"/>
      <c r="K18" s="23"/>
      <c r="L18" s="23"/>
      <c r="M18" s="23"/>
      <c r="N18" s="18"/>
      <c r="O18" s="18"/>
      <c r="P18" s="18"/>
      <c r="Q18" s="18"/>
      <c r="R18" s="18"/>
      <c r="S18" s="18"/>
      <c r="T18" s="47"/>
      <c r="U18" s="18"/>
    </row>
    <row r="19" spans="1:21" ht="24.95" customHeight="1" x14ac:dyDescent="0.25">
      <c r="A19" s="20">
        <v>62169</v>
      </c>
      <c r="B19" s="24" t="s">
        <v>112</v>
      </c>
      <c r="C19" s="1">
        <v>45355</v>
      </c>
      <c r="D19" s="38">
        <v>29</v>
      </c>
      <c r="E19" s="12">
        <v>689062.5</v>
      </c>
      <c r="F19" s="12">
        <v>7630</v>
      </c>
      <c r="G19" s="12" t="e">
        <f>E19-F19-#REF!</f>
        <v>#REF!</v>
      </c>
      <c r="H19" s="12" t="e">
        <f>ROUND(G19*18%,0)</f>
        <v>#REF!</v>
      </c>
      <c r="I19" s="12" t="e">
        <f>G19+H19</f>
        <v>#REF!</v>
      </c>
      <c r="J19" s="12" t="e">
        <f>ROUND(G19*$J$6,0)</f>
        <v>#REF!</v>
      </c>
      <c r="K19" s="12" t="e">
        <f>ROUND(G19*$K$6,0)</f>
        <v>#REF!</v>
      </c>
      <c r="L19" s="12"/>
      <c r="M19" s="12"/>
      <c r="N19" s="43" t="e">
        <f>H19</f>
        <v>#REF!</v>
      </c>
      <c r="O19" s="12"/>
      <c r="P19" s="12" t="e">
        <f>ROUND(I19-SUM(J19:O19),)</f>
        <v>#REF!</v>
      </c>
      <c r="Q19" s="12" t="s">
        <v>10</v>
      </c>
      <c r="R19" s="12">
        <v>200000</v>
      </c>
      <c r="S19" s="12">
        <f>R19-1%*R19</f>
        <v>198000</v>
      </c>
      <c r="T19" s="44" t="s">
        <v>9</v>
      </c>
      <c r="U19" s="12" t="e">
        <f>SUM(P19:P31)-SUM(S19:S31)</f>
        <v>#REF!</v>
      </c>
    </row>
    <row r="20" spans="1:21" ht="24.95" customHeight="1" x14ac:dyDescent="0.25">
      <c r="A20" s="20">
        <v>62169</v>
      </c>
      <c r="B20" s="24" t="s">
        <v>112</v>
      </c>
      <c r="C20" s="1">
        <v>45367</v>
      </c>
      <c r="D20" s="38">
        <v>30</v>
      </c>
      <c r="E20" s="12">
        <v>551250</v>
      </c>
      <c r="F20" s="12"/>
      <c r="G20" s="12" t="e">
        <f>E20-F20-#REF!</f>
        <v>#REF!</v>
      </c>
      <c r="H20" s="12" t="e">
        <f>ROUND(G20*18%,0)</f>
        <v>#REF!</v>
      </c>
      <c r="I20" s="12" t="e">
        <f>G20+H20</f>
        <v>#REF!</v>
      </c>
      <c r="J20" s="12" t="e">
        <f>ROUND(G20*$J$6,0)</f>
        <v>#REF!</v>
      </c>
      <c r="K20" s="12" t="e">
        <f>ROUND(G20*$K$6,0)</f>
        <v>#REF!</v>
      </c>
      <c r="L20" s="12"/>
      <c r="M20" s="12"/>
      <c r="N20" s="43" t="e">
        <f>H20</f>
        <v>#REF!</v>
      </c>
      <c r="O20" s="12">
        <v>0</v>
      </c>
      <c r="P20" s="12" t="e">
        <f>ROUND(I20-SUM(J20:O20),)</f>
        <v>#REF!</v>
      </c>
      <c r="Q20" s="12" t="s">
        <v>21</v>
      </c>
      <c r="R20" s="12">
        <v>400000</v>
      </c>
      <c r="S20" s="12">
        <f>R20-1%*R20</f>
        <v>396000</v>
      </c>
      <c r="T20" s="44" t="s">
        <v>20</v>
      </c>
      <c r="U20" s="12"/>
    </row>
    <row r="21" spans="1:21" ht="24.95" customHeight="1" x14ac:dyDescent="0.25">
      <c r="A21" s="20">
        <v>62169</v>
      </c>
      <c r="B21" s="24" t="s">
        <v>27</v>
      </c>
      <c r="C21" s="1"/>
      <c r="D21" s="38" t="s">
        <v>28</v>
      </c>
      <c r="E21" s="12" t="e">
        <f>H19+H20</f>
        <v>#REF!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3" t="e">
        <f>E21</f>
        <v>#REF!</v>
      </c>
      <c r="Q21" s="12" t="s">
        <v>24</v>
      </c>
      <c r="R21" s="12">
        <v>297000</v>
      </c>
      <c r="S21" s="12">
        <v>297000</v>
      </c>
      <c r="T21" s="44" t="s">
        <v>25</v>
      </c>
      <c r="U21" s="12"/>
    </row>
    <row r="22" spans="1:21" ht="24.95" customHeight="1" x14ac:dyDescent="0.25">
      <c r="A22" s="20">
        <v>62169</v>
      </c>
      <c r="B22" s="24" t="s">
        <v>112</v>
      </c>
      <c r="C22" s="1">
        <v>45430</v>
      </c>
      <c r="D22" s="38">
        <v>5</v>
      </c>
      <c r="E22" s="12">
        <v>275625</v>
      </c>
      <c r="F22" s="12">
        <v>78137</v>
      </c>
      <c r="G22" s="12" t="e">
        <f>E22-F22-#REF!</f>
        <v>#REF!</v>
      </c>
      <c r="H22" s="12" t="e">
        <f>ROUND(G22*18%,0)</f>
        <v>#REF!</v>
      </c>
      <c r="I22" s="12" t="e">
        <f>G22+H22</f>
        <v>#REF!</v>
      </c>
      <c r="J22" s="12" t="e">
        <f>ROUND(G22*$J$6,0)</f>
        <v>#REF!</v>
      </c>
      <c r="K22" s="12" t="e">
        <f>ROUND(G22*$K$6,0)</f>
        <v>#REF!</v>
      </c>
      <c r="L22" s="12"/>
      <c r="M22" s="12"/>
      <c r="N22" s="43" t="e">
        <f>H22</f>
        <v>#REF!</v>
      </c>
      <c r="O22" s="12">
        <v>0</v>
      </c>
      <c r="P22" s="12" t="e">
        <f>ROUND(I22-SUM(J22:O22),)</f>
        <v>#REF!</v>
      </c>
      <c r="Q22" s="12"/>
      <c r="R22" s="12"/>
      <c r="S22" s="12">
        <v>193247</v>
      </c>
      <c r="T22" s="44" t="s">
        <v>33</v>
      </c>
      <c r="U22" s="12"/>
    </row>
    <row r="23" spans="1:21" ht="24.95" customHeight="1" x14ac:dyDescent="0.25">
      <c r="A23" s="20">
        <v>62169</v>
      </c>
      <c r="B23" s="24" t="s">
        <v>112</v>
      </c>
      <c r="C23" s="1">
        <v>45444</v>
      </c>
      <c r="D23" s="38">
        <v>8</v>
      </c>
      <c r="E23" s="12">
        <v>413437</v>
      </c>
      <c r="F23" s="12">
        <v>389264</v>
      </c>
      <c r="G23" s="12" t="e">
        <f>E23-F23-#REF!</f>
        <v>#REF!</v>
      </c>
      <c r="H23" s="12" t="e">
        <f>ROUND(G23*18%,0)</f>
        <v>#REF!</v>
      </c>
      <c r="I23" s="12" t="e">
        <f>G23+H23</f>
        <v>#REF!</v>
      </c>
      <c r="J23" s="12" t="e">
        <f>ROUND(G23*$J$6,0)</f>
        <v>#REF!</v>
      </c>
      <c r="K23" s="12" t="e">
        <f>ROUND(G23*$K$6,0)</f>
        <v>#REF!</v>
      </c>
      <c r="L23" s="12"/>
      <c r="M23" s="12"/>
      <c r="N23" s="43" t="e">
        <f>H23</f>
        <v>#REF!</v>
      </c>
      <c r="O23" s="12">
        <v>0</v>
      </c>
      <c r="P23" s="12" t="e">
        <f>ROUND(I23-SUM(J23:O23),)</f>
        <v>#REF!</v>
      </c>
      <c r="Q23" s="12"/>
      <c r="R23" s="12"/>
      <c r="S23" s="12">
        <v>172270</v>
      </c>
      <c r="T23" s="44" t="s">
        <v>34</v>
      </c>
      <c r="U23" s="12"/>
    </row>
    <row r="24" spans="1:21" ht="24.95" customHeight="1" x14ac:dyDescent="0.25">
      <c r="A24" s="20">
        <v>62169</v>
      </c>
      <c r="B24" s="24" t="s">
        <v>112</v>
      </c>
      <c r="C24" s="1">
        <v>45461</v>
      </c>
      <c r="D24" s="38">
        <v>10</v>
      </c>
      <c r="E24" s="12">
        <v>137812</v>
      </c>
      <c r="F24" s="12"/>
      <c r="G24" s="12" t="e">
        <f>E24-F24-#REF!</f>
        <v>#REF!</v>
      </c>
      <c r="H24" s="12" t="e">
        <f>ROUND(G24*18%,0)</f>
        <v>#REF!</v>
      </c>
      <c r="I24" s="12" t="e">
        <f>G24+H24</f>
        <v>#REF!</v>
      </c>
      <c r="J24" s="12" t="e">
        <f>ROUND(G24*$J$6,0)</f>
        <v>#REF!</v>
      </c>
      <c r="K24" s="12" t="e">
        <f>ROUND(G24*$K$6,0)</f>
        <v>#REF!</v>
      </c>
      <c r="L24" s="12"/>
      <c r="M24" s="12"/>
      <c r="N24" s="43" t="e">
        <f>H24</f>
        <v>#REF!</v>
      </c>
      <c r="O24" s="12">
        <v>0</v>
      </c>
      <c r="P24" s="12" t="e">
        <f>ROUND(I24-SUM(J24:O24),)</f>
        <v>#REF!</v>
      </c>
      <c r="Q24" s="12"/>
      <c r="R24" s="12"/>
      <c r="S24" s="12">
        <v>22723</v>
      </c>
      <c r="T24" s="44" t="s">
        <v>36</v>
      </c>
      <c r="U24" s="12"/>
    </row>
    <row r="25" spans="1:21" ht="24.95" customHeight="1" x14ac:dyDescent="0.25">
      <c r="A25" s="20">
        <v>62169</v>
      </c>
      <c r="B25" s="24" t="s">
        <v>27</v>
      </c>
      <c r="C25" s="1"/>
      <c r="D25" s="38" t="s">
        <v>42</v>
      </c>
      <c r="E25" s="12" t="e">
        <f>N22+N23+N24</f>
        <v>#REF!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43" t="e">
        <f>E25</f>
        <v>#REF!</v>
      </c>
      <c r="Q25" s="12"/>
      <c r="R25" s="12"/>
      <c r="S25" s="12">
        <v>129544</v>
      </c>
      <c r="T25" s="44" t="s">
        <v>52</v>
      </c>
      <c r="U25" s="12"/>
    </row>
    <row r="26" spans="1:21" ht="24.95" customHeight="1" x14ac:dyDescent="0.25">
      <c r="A26" s="20">
        <v>62169</v>
      </c>
      <c r="B26" s="24" t="s">
        <v>112</v>
      </c>
      <c r="C26" s="1">
        <v>45485</v>
      </c>
      <c r="D26" s="38">
        <v>13</v>
      </c>
      <c r="E26" s="12">
        <v>358312.5</v>
      </c>
      <c r="F26" s="12">
        <v>216200.07</v>
      </c>
      <c r="G26" s="12" t="e">
        <f>E26-F26-#REF!</f>
        <v>#REF!</v>
      </c>
      <c r="H26" s="12" t="e">
        <f>ROUND(G26*18%,0)</f>
        <v>#REF!</v>
      </c>
      <c r="I26" s="12" t="e">
        <f>G26+H26</f>
        <v>#REF!</v>
      </c>
      <c r="J26" s="12" t="e">
        <f>ROUND(G26*$J$6,0)</f>
        <v>#REF!</v>
      </c>
      <c r="K26" s="12" t="e">
        <f>ROUND(G26*$K$6,0)</f>
        <v>#REF!</v>
      </c>
      <c r="L26" s="12"/>
      <c r="M26" s="12"/>
      <c r="N26" s="43" t="e">
        <f>H26</f>
        <v>#REF!</v>
      </c>
      <c r="O26" s="12">
        <v>0</v>
      </c>
      <c r="P26" s="12" t="e">
        <f>ROUND(I26-SUM(J26:O26),)</f>
        <v>#REF!</v>
      </c>
      <c r="Q26" s="12"/>
      <c r="R26" s="12"/>
      <c r="S26" s="12">
        <v>35548</v>
      </c>
      <c r="T26" s="44" t="s">
        <v>43</v>
      </c>
      <c r="U26" s="12"/>
    </row>
    <row r="27" spans="1:21" ht="24.95" customHeight="1" x14ac:dyDescent="0.25">
      <c r="A27" s="20">
        <v>62169</v>
      </c>
      <c r="B27" s="24" t="s">
        <v>27</v>
      </c>
      <c r="C27" s="1"/>
      <c r="D27" s="38">
        <v>13</v>
      </c>
      <c r="E27" s="12" t="e">
        <f>N26</f>
        <v>#REF!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43" t="e">
        <f>E27</f>
        <v>#REF!</v>
      </c>
      <c r="Q27" s="12"/>
      <c r="R27" s="12"/>
      <c r="S27" s="12">
        <v>29157</v>
      </c>
      <c r="T27" s="44" t="s">
        <v>50</v>
      </c>
      <c r="U27" s="12"/>
    </row>
    <row r="28" spans="1:21" ht="24.95" customHeight="1" x14ac:dyDescent="0.25">
      <c r="A28" s="20">
        <v>62169</v>
      </c>
      <c r="B28" s="24" t="s">
        <v>112</v>
      </c>
      <c r="C28" s="1">
        <v>45512</v>
      </c>
      <c r="D28" s="38">
        <v>15</v>
      </c>
      <c r="E28" s="12">
        <v>137812.5</v>
      </c>
      <c r="F28" s="12"/>
      <c r="G28" s="12" t="e">
        <f>E28-F28-#REF!</f>
        <v>#REF!</v>
      </c>
      <c r="H28" s="12" t="e">
        <f>ROUND(G28*18%,0)</f>
        <v>#REF!</v>
      </c>
      <c r="I28" s="12" t="e">
        <f>G28+H28</f>
        <v>#REF!</v>
      </c>
      <c r="J28" s="12" t="e">
        <f>ROUND(G28*$J$6,0)</f>
        <v>#REF!</v>
      </c>
      <c r="K28" s="12" t="e">
        <f>ROUND(G28*$K$6,0)</f>
        <v>#REF!</v>
      </c>
      <c r="L28" s="12"/>
      <c r="M28" s="12">
        <f>5%*2756250</f>
        <v>137812.5</v>
      </c>
      <c r="N28" s="43" t="e">
        <f>H28</f>
        <v>#REF!</v>
      </c>
      <c r="O28" s="12"/>
      <c r="P28" s="12" t="e">
        <f>ROUND(I28-SUM(J28:O28),)</f>
        <v>#REF!</v>
      </c>
      <c r="Q28" s="12"/>
      <c r="R28" s="12"/>
      <c r="S28" s="12">
        <v>134611</v>
      </c>
      <c r="T28" s="44" t="s">
        <v>51</v>
      </c>
      <c r="U28" s="12"/>
    </row>
    <row r="29" spans="1:21" ht="24.95" customHeight="1" x14ac:dyDescent="0.25">
      <c r="A29" s="20">
        <v>62169</v>
      </c>
      <c r="B29" s="24" t="s">
        <v>27</v>
      </c>
      <c r="C29" s="1"/>
      <c r="D29" s="38">
        <v>15</v>
      </c>
      <c r="E29" s="12">
        <v>24806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43">
        <v>24806</v>
      </c>
      <c r="Q29" s="12"/>
      <c r="R29" s="12"/>
      <c r="S29" s="12">
        <v>25580</v>
      </c>
      <c r="T29" s="49" t="s">
        <v>53</v>
      </c>
      <c r="U29" s="12"/>
    </row>
    <row r="30" spans="1:21" ht="24.95" customHeight="1" x14ac:dyDescent="0.25">
      <c r="A30" s="20">
        <v>62169</v>
      </c>
      <c r="B30" s="24"/>
      <c r="C30" s="1"/>
      <c r="D30" s="38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>
        <v>99000</v>
      </c>
      <c r="T30" s="49" t="s">
        <v>54</v>
      </c>
      <c r="U30" s="12"/>
    </row>
    <row r="31" spans="1:21" ht="24.95" customHeight="1" x14ac:dyDescent="0.25">
      <c r="A31" s="20">
        <v>62169</v>
      </c>
      <c r="B31" s="24"/>
      <c r="C31" s="1"/>
      <c r="D31" s="3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>
        <v>198000</v>
      </c>
      <c r="T31" s="49" t="s">
        <v>83</v>
      </c>
      <c r="U31" s="12"/>
    </row>
    <row r="32" spans="1:21" s="17" customFormat="1" ht="24.95" customHeight="1" x14ac:dyDescent="0.15">
      <c r="A32" s="22"/>
      <c r="B32" s="26"/>
      <c r="C32" s="27"/>
      <c r="D32" s="3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28"/>
      <c r="U32" s="18"/>
    </row>
    <row r="33" spans="1:21" ht="24.95" customHeight="1" x14ac:dyDescent="0.25">
      <c r="A33" s="20">
        <v>63446</v>
      </c>
      <c r="B33" s="24" t="s">
        <v>113</v>
      </c>
      <c r="C33" s="1">
        <v>45419</v>
      </c>
      <c r="D33" s="38">
        <v>3</v>
      </c>
      <c r="E33" s="12">
        <v>565125</v>
      </c>
      <c r="F33" s="12">
        <v>385351</v>
      </c>
      <c r="G33" s="12" t="e">
        <f>E33-F33-#REF!</f>
        <v>#REF!</v>
      </c>
      <c r="H33" s="12" t="e">
        <f>ROUND(G33*18%,0)</f>
        <v>#REF!</v>
      </c>
      <c r="I33" s="12" t="e">
        <f>G33+H33</f>
        <v>#REF!</v>
      </c>
      <c r="J33" s="12" t="e">
        <f>ROUND(G33*$J$6,0)</f>
        <v>#REF!</v>
      </c>
      <c r="K33" s="12" t="e">
        <f>ROUND(G33*$K$6,0)</f>
        <v>#REF!</v>
      </c>
      <c r="L33" s="12"/>
      <c r="M33" s="12"/>
      <c r="N33" s="43" t="e">
        <f>H33</f>
        <v>#REF!</v>
      </c>
      <c r="O33" s="12">
        <v>0</v>
      </c>
      <c r="P33" s="12" t="e">
        <f>ROUND(I33-SUM(J33:O33),)</f>
        <v>#REF!</v>
      </c>
      <c r="Q33" s="12" t="s">
        <v>32</v>
      </c>
      <c r="R33" s="12">
        <v>168988</v>
      </c>
      <c r="S33" s="12">
        <f>R33</f>
        <v>168988</v>
      </c>
      <c r="T33" s="44" t="s">
        <v>31</v>
      </c>
      <c r="U33" s="12" t="e">
        <f>SUM(P33:P44)-SUM(S33:S44)</f>
        <v>#REF!</v>
      </c>
    </row>
    <row r="34" spans="1:21" ht="24.95" customHeight="1" x14ac:dyDescent="0.25">
      <c r="A34" s="20">
        <v>63446</v>
      </c>
      <c r="B34" s="24" t="s">
        <v>113</v>
      </c>
      <c r="C34" s="1">
        <v>45430</v>
      </c>
      <c r="D34" s="38">
        <v>6</v>
      </c>
      <c r="E34" s="12">
        <v>376750</v>
      </c>
      <c r="F34" s="12">
        <v>0</v>
      </c>
      <c r="G34" s="12" t="e">
        <f>E34-F34-#REF!</f>
        <v>#REF!</v>
      </c>
      <c r="H34" s="12" t="e">
        <f>ROUND(G34*18%,0)</f>
        <v>#REF!</v>
      </c>
      <c r="I34" s="12" t="e">
        <f>G34+H34</f>
        <v>#REF!</v>
      </c>
      <c r="J34" s="12" t="e">
        <f>ROUND(G34*$J$6,0)</f>
        <v>#REF!</v>
      </c>
      <c r="K34" s="12" t="e">
        <f>ROUND(G34*$K$6,0)</f>
        <v>#REF!</v>
      </c>
      <c r="L34" s="12"/>
      <c r="M34" s="12"/>
      <c r="N34" s="43" t="e">
        <f>H34</f>
        <v>#REF!</v>
      </c>
      <c r="O34" s="12">
        <v>0</v>
      </c>
      <c r="P34" s="12" t="e">
        <f>ROUND(I34-SUM(J34:O34),)</f>
        <v>#REF!</v>
      </c>
      <c r="Q34" s="12"/>
      <c r="R34" s="12"/>
      <c r="S34" s="12">
        <v>354144</v>
      </c>
      <c r="T34" s="46" t="s">
        <v>35</v>
      </c>
      <c r="U34" s="12"/>
    </row>
    <row r="35" spans="1:21" ht="24.95" customHeight="1" x14ac:dyDescent="0.25">
      <c r="A35" s="20">
        <v>63446</v>
      </c>
      <c r="B35" s="24" t="s">
        <v>113</v>
      </c>
      <c r="C35" s="1">
        <v>45444</v>
      </c>
      <c r="D35" s="38">
        <v>9</v>
      </c>
      <c r="E35" s="12">
        <v>565125</v>
      </c>
      <c r="F35" s="12">
        <v>152458</v>
      </c>
      <c r="G35" s="12" t="e">
        <f>E35-F35-#REF!</f>
        <v>#REF!</v>
      </c>
      <c r="H35" s="12" t="e">
        <f>ROUND(G35*18%,0)</f>
        <v>#REF!</v>
      </c>
      <c r="I35" s="12" t="e">
        <f>G35+H35</f>
        <v>#REF!</v>
      </c>
      <c r="J35" s="12" t="e">
        <f>ROUND(G35*$J$6,0)</f>
        <v>#REF!</v>
      </c>
      <c r="K35" s="12" t="e">
        <f>ROUND(G35*$K$6,0)</f>
        <v>#REF!</v>
      </c>
      <c r="L35" s="12"/>
      <c r="M35" s="12"/>
      <c r="N35" s="43" t="e">
        <f>H35</f>
        <v>#REF!</v>
      </c>
      <c r="O35" s="12">
        <v>0</v>
      </c>
      <c r="P35" s="12" t="e">
        <f>ROUND(I35-SUM(J35:O35),)</f>
        <v>#REF!</v>
      </c>
      <c r="Q35" s="12"/>
      <c r="R35" s="12"/>
      <c r="S35" s="12">
        <v>100174</v>
      </c>
      <c r="T35" s="46" t="s">
        <v>38</v>
      </c>
      <c r="U35" s="12"/>
    </row>
    <row r="36" spans="1:21" ht="24.95" customHeight="1" x14ac:dyDescent="0.25">
      <c r="A36" s="20">
        <v>63446</v>
      </c>
      <c r="B36" s="24" t="s">
        <v>113</v>
      </c>
      <c r="C36" s="30">
        <v>45461</v>
      </c>
      <c r="D36" s="38">
        <v>11</v>
      </c>
      <c r="E36" s="12">
        <v>1130250</v>
      </c>
      <c r="F36" s="12">
        <v>309757</v>
      </c>
      <c r="G36" s="12" t="e">
        <f>E36-F36-#REF!</f>
        <v>#REF!</v>
      </c>
      <c r="H36" s="12" t="e">
        <f>ROUND(G36*18%,0)</f>
        <v>#REF!</v>
      </c>
      <c r="I36" s="12" t="e">
        <f>G36+H36</f>
        <v>#REF!</v>
      </c>
      <c r="J36" s="12" t="e">
        <f>ROUND(G36*$J$6,0)</f>
        <v>#REF!</v>
      </c>
      <c r="K36" s="12" t="e">
        <f>ROUND(G36*$K$6,0)</f>
        <v>#REF!</v>
      </c>
      <c r="L36" s="12"/>
      <c r="M36" s="12"/>
      <c r="N36" s="43" t="e">
        <f>H36</f>
        <v>#REF!</v>
      </c>
      <c r="O36" s="12"/>
      <c r="P36" s="12" t="e">
        <f>ROUND(I36-SUM(J36:O36),)</f>
        <v>#REF!</v>
      </c>
      <c r="Q36" s="12"/>
      <c r="R36" s="12"/>
      <c r="S36" s="12">
        <v>523763</v>
      </c>
      <c r="T36" s="46" t="s">
        <v>39</v>
      </c>
      <c r="U36" s="12"/>
    </row>
    <row r="37" spans="1:21" ht="24.95" customHeight="1" x14ac:dyDescent="0.25">
      <c r="A37" s="20">
        <v>63446</v>
      </c>
      <c r="B37" s="24" t="s">
        <v>11</v>
      </c>
      <c r="C37" s="30"/>
      <c r="D37" s="38" t="s">
        <v>37</v>
      </c>
      <c r="E37" s="12">
        <v>100174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43">
        <v>100174</v>
      </c>
      <c r="Q37" s="12"/>
      <c r="R37" s="12"/>
      <c r="S37" s="12">
        <v>387907</v>
      </c>
      <c r="T37" s="46" t="s">
        <v>40</v>
      </c>
      <c r="U37" s="12"/>
    </row>
    <row r="38" spans="1:21" ht="24.95" customHeight="1" x14ac:dyDescent="0.25">
      <c r="A38" s="20">
        <v>63446</v>
      </c>
      <c r="B38" s="24" t="s">
        <v>113</v>
      </c>
      <c r="C38" s="30">
        <v>45485</v>
      </c>
      <c r="D38" s="36">
        <v>14</v>
      </c>
      <c r="E38" s="12">
        <v>602800</v>
      </c>
      <c r="F38" s="12">
        <v>301425.15999999997</v>
      </c>
      <c r="G38" s="12" t="e">
        <f>E38-F38-#REF!</f>
        <v>#REF!</v>
      </c>
      <c r="H38" s="12" t="e">
        <f>ROUND(G38*18%,0)</f>
        <v>#REF!</v>
      </c>
      <c r="I38" s="12" t="e">
        <f>G38+H38</f>
        <v>#REF!</v>
      </c>
      <c r="J38" s="12" t="e">
        <f>ROUND(G38*$J$6,0)</f>
        <v>#REF!</v>
      </c>
      <c r="K38" s="12" t="e">
        <f>ROUND(G38*$K$6,0)</f>
        <v>#REF!</v>
      </c>
      <c r="L38" s="12"/>
      <c r="M38" s="12"/>
      <c r="N38" s="43" t="e">
        <f>H38</f>
        <v>#REF!</v>
      </c>
      <c r="O38" s="12"/>
      <c r="P38" s="12" t="e">
        <f>ROUND(I38-SUM(J38:O38),)</f>
        <v>#REF!</v>
      </c>
      <c r="Q38" s="12"/>
      <c r="R38" s="12"/>
      <c r="S38" s="12">
        <v>247500</v>
      </c>
      <c r="T38" s="46" t="s">
        <v>46</v>
      </c>
      <c r="U38" s="12"/>
    </row>
    <row r="39" spans="1:21" ht="24.95" customHeight="1" x14ac:dyDescent="0.25">
      <c r="A39" s="20">
        <v>63446</v>
      </c>
      <c r="B39" s="48" t="s">
        <v>11</v>
      </c>
      <c r="C39" s="12"/>
      <c r="D39" s="36" t="s">
        <v>41</v>
      </c>
      <c r="E39" s="12" t="e">
        <f>N35+N36</f>
        <v>#REF!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43" t="e">
        <f>E39</f>
        <v>#REF!</v>
      </c>
      <c r="Q39" s="12"/>
      <c r="R39" s="12"/>
      <c r="S39" s="12">
        <v>221969</v>
      </c>
      <c r="T39" s="46" t="s">
        <v>47</v>
      </c>
      <c r="U39" s="12"/>
    </row>
    <row r="40" spans="1:21" ht="24.95" customHeight="1" x14ac:dyDescent="0.25">
      <c r="A40" s="20">
        <v>63446</v>
      </c>
      <c r="B40" s="24" t="s">
        <v>11</v>
      </c>
      <c r="C40" s="30"/>
      <c r="D40" s="38">
        <v>14</v>
      </c>
      <c r="E40" s="12" t="e">
        <f>N38</f>
        <v>#REF!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43" t="e">
        <f>E40</f>
        <v>#REF!</v>
      </c>
      <c r="Q40" s="12"/>
      <c r="R40" s="12"/>
      <c r="S40" s="12">
        <v>222545</v>
      </c>
      <c r="T40" s="46" t="s">
        <v>48</v>
      </c>
      <c r="U40" s="12"/>
    </row>
    <row r="41" spans="1:21" ht="24.95" customHeight="1" x14ac:dyDescent="0.25">
      <c r="A41" s="20">
        <v>63446</v>
      </c>
      <c r="B41" s="24" t="s">
        <v>113</v>
      </c>
      <c r="C41" s="30">
        <v>45512</v>
      </c>
      <c r="D41" s="36">
        <v>16</v>
      </c>
      <c r="E41" s="12">
        <v>263725</v>
      </c>
      <c r="F41" s="12"/>
      <c r="G41" s="12" t="e">
        <f>E41-F41-#REF!</f>
        <v>#REF!</v>
      </c>
      <c r="H41" s="12" t="e">
        <f>ROUND(G41*18%,0)</f>
        <v>#REF!</v>
      </c>
      <c r="I41" s="12" t="e">
        <f>G41+H41</f>
        <v>#REF!</v>
      </c>
      <c r="J41" s="12" t="e">
        <f>ROUND(G41*$J$6,0)</f>
        <v>#REF!</v>
      </c>
      <c r="K41" s="12" t="e">
        <f>ROUND(G41*$K$6,0)</f>
        <v>#REF!</v>
      </c>
      <c r="L41" s="12"/>
      <c r="M41" s="12"/>
      <c r="N41" s="43" t="e">
        <f>H41</f>
        <v>#REF!</v>
      </c>
      <c r="O41" s="12">
        <f>3767500*5%</f>
        <v>188375</v>
      </c>
      <c r="P41" s="12" t="e">
        <f>ROUND(I41-SUM(J41:O41),)</f>
        <v>#REF!</v>
      </c>
      <c r="Q41" s="12"/>
      <c r="R41" s="12"/>
      <c r="S41" s="12">
        <v>60747</v>
      </c>
      <c r="T41" s="46" t="s">
        <v>49</v>
      </c>
      <c r="U41" s="12"/>
    </row>
    <row r="42" spans="1:21" ht="24.95" customHeight="1" x14ac:dyDescent="0.25">
      <c r="A42" s="20">
        <v>63446</v>
      </c>
      <c r="B42" s="48" t="s">
        <v>11</v>
      </c>
      <c r="C42" s="12"/>
      <c r="D42" s="36">
        <v>16</v>
      </c>
      <c r="E42" s="12" t="e">
        <f>N41</f>
        <v>#REF!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43" t="e">
        <f>E42</f>
        <v>#REF!</v>
      </c>
      <c r="Q42" s="12"/>
      <c r="R42" s="12"/>
      <c r="S42" s="12">
        <v>54247</v>
      </c>
      <c r="T42" s="46" t="s">
        <v>55</v>
      </c>
      <c r="U42" s="12"/>
    </row>
    <row r="43" spans="1:21" ht="24.95" customHeight="1" x14ac:dyDescent="0.25">
      <c r="A43" s="20">
        <v>63446</v>
      </c>
      <c r="B43" s="12"/>
      <c r="C43" s="12"/>
      <c r="D43" s="36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>
        <v>59527</v>
      </c>
      <c r="T43" s="12" t="s">
        <v>79</v>
      </c>
      <c r="U43" s="12"/>
    </row>
    <row r="44" spans="1:21" ht="24.95" customHeight="1" x14ac:dyDescent="0.25">
      <c r="A44" s="20">
        <v>63446</v>
      </c>
      <c r="B44" s="12"/>
      <c r="C44" s="12"/>
      <c r="D44" s="36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>
        <v>47471</v>
      </c>
      <c r="T44" s="51" t="s">
        <v>80</v>
      </c>
      <c r="U44" s="12"/>
    </row>
    <row r="45" spans="1:21" s="17" customFormat="1" ht="24.95" customHeight="1" x14ac:dyDescent="0.15">
      <c r="A45" s="22"/>
      <c r="B45" s="26"/>
      <c r="C45" s="27"/>
      <c r="D45" s="3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28"/>
      <c r="U45" s="18"/>
    </row>
    <row r="46" spans="1:21" ht="24.95" customHeight="1" x14ac:dyDescent="0.25">
      <c r="A46" s="55">
        <v>65848</v>
      </c>
      <c r="B46" s="12" t="s">
        <v>114</v>
      </c>
      <c r="C46" s="30">
        <v>45584</v>
      </c>
      <c r="D46" s="36">
        <v>27</v>
      </c>
      <c r="E46" s="12">
        <v>618750</v>
      </c>
      <c r="F46" s="12">
        <v>590159</v>
      </c>
      <c r="G46" s="12" t="e">
        <f>E46-F46-#REF!</f>
        <v>#REF!</v>
      </c>
      <c r="H46" s="12" t="e">
        <f>ROUND(G46*18%,0)</f>
        <v>#REF!</v>
      </c>
      <c r="I46" s="12" t="e">
        <f>G46+H46</f>
        <v>#REF!</v>
      </c>
      <c r="J46" s="12" t="e">
        <f>ROUND(G46*$J$6,0)</f>
        <v>#REF!</v>
      </c>
      <c r="K46" s="12" t="e">
        <f>ROUND(G46*$K$6,0)</f>
        <v>#REF!</v>
      </c>
      <c r="L46" s="12"/>
      <c r="M46" s="12"/>
      <c r="N46" s="43" t="e">
        <f>H46</f>
        <v>#REF!</v>
      </c>
      <c r="O46" s="12"/>
      <c r="P46" s="12" t="e">
        <f>ROUND(I46-SUM(J46:O46),)</f>
        <v>#REF!</v>
      </c>
      <c r="Q46" s="12"/>
      <c r="R46" s="12"/>
      <c r="S46" s="12">
        <v>148500</v>
      </c>
      <c r="T46" s="46" t="s">
        <v>56</v>
      </c>
      <c r="U46" s="12" t="e">
        <f>SUM(P46:P51)-SUM(S46:S51)</f>
        <v>#REF!</v>
      </c>
    </row>
    <row r="47" spans="1:21" ht="24.95" customHeight="1" x14ac:dyDescent="0.25">
      <c r="A47" s="55">
        <v>65848</v>
      </c>
      <c r="B47" s="48" t="s">
        <v>11</v>
      </c>
      <c r="C47" s="12"/>
      <c r="D47" s="36">
        <v>27</v>
      </c>
      <c r="E47" s="12" t="e">
        <f>H46</f>
        <v>#REF!</v>
      </c>
      <c r="F47" s="12"/>
      <c r="G47" s="12"/>
      <c r="H47" s="12"/>
      <c r="I47" s="12"/>
      <c r="J47" s="12"/>
      <c r="K47" s="12"/>
      <c r="L47" s="12"/>
      <c r="M47" s="12"/>
      <c r="N47" s="57"/>
      <c r="O47" s="12"/>
      <c r="P47" s="43" t="e">
        <f>E47</f>
        <v>#REF!</v>
      </c>
      <c r="Q47" s="12"/>
      <c r="R47" s="12"/>
      <c r="S47" s="12">
        <v>148500</v>
      </c>
      <c r="T47" s="46" t="s">
        <v>77</v>
      </c>
      <c r="U47" s="12"/>
    </row>
    <row r="48" spans="1:21" ht="24.95" customHeight="1" x14ac:dyDescent="0.25">
      <c r="A48" s="55">
        <v>65848</v>
      </c>
      <c r="B48" s="12" t="s">
        <v>114</v>
      </c>
      <c r="C48" s="30">
        <v>45584</v>
      </c>
      <c r="D48" s="36">
        <v>29</v>
      </c>
      <c r="E48" s="12">
        <v>618750</v>
      </c>
      <c r="F48" s="12">
        <v>473982</v>
      </c>
      <c r="G48" s="12" t="e">
        <f>E48-F48-#REF!</f>
        <v>#REF!</v>
      </c>
      <c r="H48" s="12" t="e">
        <f>ROUND(G48*18%,0)</f>
        <v>#REF!</v>
      </c>
      <c r="I48" s="12" t="e">
        <f>G48+H48</f>
        <v>#REF!</v>
      </c>
      <c r="J48" s="12" t="e">
        <f>ROUND(G48*$J$6,0)</f>
        <v>#REF!</v>
      </c>
      <c r="K48" s="12" t="e">
        <f>ROUND(G48*$K$6,0)</f>
        <v>#REF!</v>
      </c>
      <c r="L48" s="12"/>
      <c r="M48" s="12"/>
      <c r="N48" s="43" t="e">
        <f>H48</f>
        <v>#REF!</v>
      </c>
      <c r="O48" s="12"/>
      <c r="P48" s="12" t="e">
        <f>ROUND(I48-SUM(J48:O48),)</f>
        <v>#REF!</v>
      </c>
      <c r="Q48" s="12"/>
      <c r="R48" s="12"/>
      <c r="S48" s="12"/>
      <c r="T48" s="46"/>
      <c r="U48" s="12"/>
    </row>
    <row r="49" spans="1:21" ht="24.95" customHeight="1" x14ac:dyDescent="0.25">
      <c r="A49" s="55">
        <v>65848</v>
      </c>
      <c r="B49" s="12" t="s">
        <v>114</v>
      </c>
      <c r="C49" s="30">
        <v>45646</v>
      </c>
      <c r="D49" s="36">
        <v>33</v>
      </c>
      <c r="E49" s="12">
        <v>569250</v>
      </c>
      <c r="F49" s="12">
        <v>272651</v>
      </c>
      <c r="G49" s="12" t="e">
        <f>E49-F49-#REF!</f>
        <v>#REF!</v>
      </c>
      <c r="H49" s="12" t="e">
        <f>ROUND(G49*18%,0)</f>
        <v>#REF!</v>
      </c>
      <c r="I49" s="12" t="e">
        <f>G49+H49</f>
        <v>#REF!</v>
      </c>
      <c r="J49" s="12" t="e">
        <f>ROUND(G49*$J$6,0)</f>
        <v>#REF!</v>
      </c>
      <c r="K49" s="12" t="e">
        <f>ROUND(G49*$K$6,0)</f>
        <v>#REF!</v>
      </c>
      <c r="L49" s="12"/>
      <c r="M49" s="12"/>
      <c r="N49" s="43" t="e">
        <f>H49</f>
        <v>#REF!</v>
      </c>
      <c r="O49" s="12"/>
      <c r="P49" s="12" t="e">
        <f>ROUND(I49-SUM(J49:O49),)</f>
        <v>#REF!</v>
      </c>
      <c r="Q49" s="12"/>
      <c r="R49" s="12"/>
      <c r="S49" s="12"/>
      <c r="T49" s="46"/>
      <c r="U49" s="12"/>
    </row>
    <row r="50" spans="1:21" ht="24.95" customHeight="1" x14ac:dyDescent="0.25">
      <c r="A50" s="55">
        <v>65848</v>
      </c>
      <c r="B50" s="48" t="s">
        <v>11</v>
      </c>
      <c r="C50" s="12"/>
      <c r="D50" s="36">
        <v>29</v>
      </c>
      <c r="E50" s="12" t="e">
        <f>N48</f>
        <v>#REF!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43" t="e">
        <f>E50</f>
        <v>#REF!</v>
      </c>
      <c r="Q50" s="12"/>
      <c r="R50" s="12"/>
      <c r="S50" s="12"/>
      <c r="T50" s="12"/>
      <c r="U50" s="12"/>
    </row>
    <row r="51" spans="1:21" ht="24.95" customHeight="1" x14ac:dyDescent="0.25">
      <c r="A51" s="55">
        <v>65848</v>
      </c>
      <c r="B51" s="48" t="s">
        <v>11</v>
      </c>
      <c r="C51" s="12"/>
      <c r="D51" s="36">
        <v>33</v>
      </c>
      <c r="E51" s="12" t="e">
        <f>N49</f>
        <v>#REF!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43" t="e">
        <f>E51</f>
        <v>#REF!</v>
      </c>
      <c r="Q51" s="12"/>
      <c r="R51" s="12"/>
      <c r="S51" s="12"/>
      <c r="T51" s="10"/>
      <c r="U51" s="12"/>
    </row>
    <row r="52" spans="1:21" s="17" customFormat="1" ht="24.95" customHeight="1" x14ac:dyDescent="0.15">
      <c r="A52" s="22"/>
      <c r="B52" s="26"/>
      <c r="C52" s="27"/>
      <c r="D52" s="3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28"/>
      <c r="U52" s="18"/>
    </row>
    <row r="53" spans="1:21" ht="24.95" customHeight="1" x14ac:dyDescent="0.25">
      <c r="A53" s="55">
        <v>65942</v>
      </c>
      <c r="B53" s="50" t="s">
        <v>115</v>
      </c>
      <c r="C53" s="30">
        <v>45584</v>
      </c>
      <c r="D53" s="36">
        <v>28</v>
      </c>
      <c r="E53" s="12">
        <v>712500</v>
      </c>
      <c r="F53" s="12">
        <v>114450</v>
      </c>
      <c r="G53" s="12">
        <f>E53-F53</f>
        <v>598050</v>
      </c>
      <c r="H53" s="12">
        <f>G53*18%</f>
        <v>107649</v>
      </c>
      <c r="I53" s="12">
        <f>G53+H53</f>
        <v>705699</v>
      </c>
      <c r="J53" s="12">
        <f>ROUND(G53*$J$6,0)</f>
        <v>5981</v>
      </c>
      <c r="K53" s="12">
        <f>ROUND(G53*$K$6,0)</f>
        <v>29903</v>
      </c>
      <c r="L53" s="12"/>
      <c r="M53" s="12"/>
      <c r="N53" s="43">
        <f>H53</f>
        <v>107649</v>
      </c>
      <c r="O53" s="12"/>
      <c r="P53" s="12">
        <f>ROUND(I53-SUM(J53:O53),)</f>
        <v>562166</v>
      </c>
      <c r="Q53" s="12"/>
      <c r="R53" s="12"/>
      <c r="S53" s="12">
        <v>148500</v>
      </c>
      <c r="T53" s="46" t="s">
        <v>75</v>
      </c>
      <c r="U53" s="12">
        <f>SUM(P53:P58)-SUM(S53:S58)</f>
        <v>165715</v>
      </c>
    </row>
    <row r="54" spans="1:21" ht="24.95" customHeight="1" x14ac:dyDescent="0.25">
      <c r="A54" s="55">
        <v>65942</v>
      </c>
      <c r="B54" s="48" t="s">
        <v>11</v>
      </c>
      <c r="C54" s="12"/>
      <c r="D54" s="36">
        <v>28</v>
      </c>
      <c r="E54" s="12">
        <f>H53</f>
        <v>107649</v>
      </c>
      <c r="F54" s="12"/>
      <c r="G54" s="12"/>
      <c r="H54" s="12"/>
      <c r="I54" s="12"/>
      <c r="J54" s="12"/>
      <c r="K54" s="12"/>
      <c r="L54" s="12"/>
      <c r="M54" s="12"/>
      <c r="N54" s="57"/>
      <c r="O54" s="12"/>
      <c r="P54" s="43">
        <f>E54</f>
        <v>107649</v>
      </c>
      <c r="Q54" s="12"/>
      <c r="R54" s="12"/>
      <c r="S54" s="12">
        <v>198000</v>
      </c>
      <c r="T54" s="46" t="s">
        <v>76</v>
      </c>
      <c r="U54" s="12"/>
    </row>
    <row r="55" spans="1:21" ht="24.95" customHeight="1" x14ac:dyDescent="0.25">
      <c r="A55" s="55">
        <v>65942</v>
      </c>
      <c r="B55" s="50" t="s">
        <v>115</v>
      </c>
      <c r="C55" s="30">
        <v>45646</v>
      </c>
      <c r="D55" s="36">
        <v>34</v>
      </c>
      <c r="E55" s="12">
        <v>570000</v>
      </c>
      <c r="F55" s="12">
        <v>0</v>
      </c>
      <c r="G55" s="12">
        <f>E55-F55</f>
        <v>570000</v>
      </c>
      <c r="H55" s="12">
        <f>G55*18%</f>
        <v>102600</v>
      </c>
      <c r="I55" s="12">
        <f>G55+H55</f>
        <v>672600</v>
      </c>
      <c r="J55" s="12">
        <f>ROUND(G55*$J$6,0)</f>
        <v>5700</v>
      </c>
      <c r="K55" s="12">
        <f>ROUND(G55*$K$6,0)</f>
        <v>28500</v>
      </c>
      <c r="L55" s="12"/>
      <c r="M55" s="12"/>
      <c r="N55" s="43">
        <f>H55</f>
        <v>102600</v>
      </c>
      <c r="O55" s="12"/>
      <c r="P55" s="12">
        <f>ROUND(I55-SUM(J55:O55),)</f>
        <v>535800</v>
      </c>
      <c r="Q55" s="12"/>
      <c r="R55" s="12"/>
      <c r="S55" s="12">
        <v>198000</v>
      </c>
      <c r="T55" s="46" t="s">
        <v>78</v>
      </c>
      <c r="U55" s="12"/>
    </row>
    <row r="56" spans="1:21" ht="24.95" customHeight="1" x14ac:dyDescent="0.25">
      <c r="A56" s="55">
        <v>65942</v>
      </c>
      <c r="B56" s="48" t="s">
        <v>11</v>
      </c>
      <c r="C56" s="12"/>
      <c r="D56" s="36">
        <v>34</v>
      </c>
      <c r="E56" s="12">
        <f>H55</f>
        <v>102600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43">
        <f>E56</f>
        <v>102600</v>
      </c>
      <c r="Q56" s="51"/>
      <c r="R56" s="51"/>
      <c r="S56" s="12">
        <v>198000</v>
      </c>
      <c r="T56" s="53" t="s">
        <v>82</v>
      </c>
      <c r="U56" s="51"/>
    </row>
    <row r="57" spans="1:21" ht="24.95" customHeight="1" x14ac:dyDescent="0.25">
      <c r="A57" s="55">
        <v>65942</v>
      </c>
      <c r="B57" s="51"/>
      <c r="C57" s="51"/>
      <c r="D57" s="52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12">
        <v>250000</v>
      </c>
      <c r="T57" s="12" t="s">
        <v>84</v>
      </c>
      <c r="U57" s="51"/>
    </row>
    <row r="58" spans="1:21" ht="24.95" customHeight="1" x14ac:dyDescent="0.25">
      <c r="A58" s="55">
        <v>65942</v>
      </c>
      <c r="B58" s="51"/>
      <c r="C58" s="51"/>
      <c r="D58" s="52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12">
        <v>150000</v>
      </c>
      <c r="T58" s="12" t="s">
        <v>86</v>
      </c>
      <c r="U58" s="51"/>
    </row>
    <row r="59" spans="1:21" ht="24.95" customHeight="1" x14ac:dyDescent="0.15">
      <c r="A59" s="22"/>
      <c r="B59" s="26"/>
      <c r="C59" s="27"/>
      <c r="D59" s="39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8"/>
      <c r="U59" s="18"/>
    </row>
    <row r="60" spans="1:21" ht="24.95" customHeight="1" x14ac:dyDescent="0.25">
      <c r="A60" s="55">
        <v>67391</v>
      </c>
      <c r="B60" s="56" t="s">
        <v>116</v>
      </c>
      <c r="C60" s="30">
        <v>45646</v>
      </c>
      <c r="D60" s="36">
        <v>32</v>
      </c>
      <c r="E60" s="12">
        <v>146746</v>
      </c>
      <c r="F60" s="12">
        <v>0</v>
      </c>
      <c r="G60" s="12">
        <f>E60-F60</f>
        <v>146746</v>
      </c>
      <c r="H60" s="12">
        <f>G60*18%</f>
        <v>26414.28</v>
      </c>
      <c r="I60" s="12">
        <f>G60+H60</f>
        <v>173160.28</v>
      </c>
      <c r="J60" s="12">
        <f>ROUND(G60*$J$6,0)</f>
        <v>1467</v>
      </c>
      <c r="K60" s="12">
        <f>ROUND(G60*$K$6,0)</f>
        <v>7337</v>
      </c>
      <c r="L60" s="12">
        <f>G60*10%</f>
        <v>14674.6</v>
      </c>
      <c r="M60" s="12">
        <f>G60*10%</f>
        <v>14674.6</v>
      </c>
      <c r="N60" s="43">
        <f>H60</f>
        <v>26414.28</v>
      </c>
      <c r="O60" s="12"/>
      <c r="P60" s="12">
        <f>ROUND(I60-SUM(J60:O60),)</f>
        <v>108593</v>
      </c>
      <c r="Q60" s="12"/>
      <c r="R60" s="12"/>
      <c r="S60" s="12">
        <v>108593</v>
      </c>
      <c r="T60" s="46" t="s">
        <v>85</v>
      </c>
      <c r="U60" s="12">
        <f>SUM(P60:P62)-SUM(S60:S62)</f>
        <v>26414.28</v>
      </c>
    </row>
    <row r="61" spans="1:21" ht="24.95" customHeight="1" x14ac:dyDescent="0.25">
      <c r="A61" s="55">
        <v>67391</v>
      </c>
      <c r="B61" s="48" t="s">
        <v>11</v>
      </c>
      <c r="C61" s="12"/>
      <c r="D61" s="36">
        <v>32</v>
      </c>
      <c r="E61" s="12">
        <f>N60</f>
        <v>26414.28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43">
        <f>E61</f>
        <v>26414.28</v>
      </c>
      <c r="Q61" s="12"/>
      <c r="R61" s="12"/>
      <c r="S61" s="12"/>
      <c r="T61" s="46"/>
      <c r="U61" s="12"/>
    </row>
    <row r="62" spans="1:21" ht="24.95" customHeight="1" thickBot="1" x14ac:dyDescent="0.3">
      <c r="A62" s="55">
        <v>67391</v>
      </c>
      <c r="B62" s="51"/>
      <c r="C62" s="51"/>
      <c r="D62" s="52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3"/>
      <c r="U62" s="51"/>
    </row>
    <row r="63" spans="1:21" ht="24.95" customHeight="1" x14ac:dyDescent="0.25">
      <c r="A63" s="31"/>
      <c r="B63" s="31"/>
      <c r="C63" s="31"/>
      <c r="D63" s="40"/>
      <c r="E63" s="31"/>
      <c r="F63" s="31"/>
      <c r="G63" s="31"/>
      <c r="H63" s="31"/>
      <c r="I63" s="31"/>
      <c r="J63" s="32"/>
      <c r="K63" s="32" t="e">
        <f t="shared" ref="K63:O63" si="1">SUM(K6:K55)</f>
        <v>#REF!</v>
      </c>
      <c r="L63" s="32">
        <f t="shared" si="1"/>
        <v>33749.1</v>
      </c>
      <c r="M63" s="32">
        <f t="shared" si="1"/>
        <v>137812.6</v>
      </c>
      <c r="N63" s="32" t="e">
        <f t="shared" si="1"/>
        <v>#REF!</v>
      </c>
      <c r="O63" s="32">
        <f t="shared" si="1"/>
        <v>188375</v>
      </c>
      <c r="P63" s="32" t="e">
        <f>SUM(P6:P62)</f>
        <v>#REF!</v>
      </c>
      <c r="Q63" s="32" t="s">
        <v>3</v>
      </c>
      <c r="R63" s="32"/>
      <c r="S63" s="32">
        <f>SUM(S6:S62)</f>
        <v>7266916</v>
      </c>
      <c r="T63" s="31"/>
      <c r="U63" s="32" t="e">
        <f>SUM(U6:U62)</f>
        <v>#REF!</v>
      </c>
    </row>
    <row r="64" spans="1:21" ht="24.95" customHeight="1" x14ac:dyDescent="0.25">
      <c r="A64" s="12"/>
      <c r="B64" s="12"/>
      <c r="C64" s="12"/>
      <c r="D64" s="36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 ht="24.95" customHeight="1" x14ac:dyDescent="0.25">
      <c r="A65" s="12"/>
      <c r="B65" s="12"/>
      <c r="C65" s="12"/>
      <c r="D65" s="36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25" t="s">
        <v>4</v>
      </c>
      <c r="R65" s="12"/>
      <c r="S65" s="25" t="e">
        <f>P63-S63</f>
        <v>#REF!</v>
      </c>
      <c r="T65" s="12"/>
      <c r="U65" s="25"/>
    </row>
    <row r="66" spans="1:21" ht="24.95" customHeight="1" thickBot="1" x14ac:dyDescent="0.3">
      <c r="A66" s="13"/>
      <c r="B66" s="13"/>
      <c r="C66" s="13"/>
      <c r="D66" s="4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ht="24.95" customHeight="1" x14ac:dyDescent="0.25">
      <c r="A67" s="10"/>
      <c r="B67" s="10"/>
      <c r="C67" s="10"/>
      <c r="D67" s="42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24.95" customHeight="1" x14ac:dyDescent="0.25">
      <c r="A68" s="10"/>
      <c r="B68" s="10"/>
      <c r="C68" s="10"/>
      <c r="D68" s="42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24.95" customHeight="1" thickBot="1" x14ac:dyDescent="0.3">
      <c r="A69" s="10"/>
      <c r="B69" s="10"/>
      <c r="C69" s="10"/>
      <c r="D69" s="42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24.95" customHeight="1" thickBot="1" x14ac:dyDescent="0.3">
      <c r="A70" s="10"/>
      <c r="B70" s="10"/>
      <c r="C70" s="10"/>
      <c r="D70" s="42"/>
      <c r="E70" s="10"/>
      <c r="F70" s="10"/>
      <c r="G70" s="10"/>
      <c r="H70" s="10"/>
      <c r="I70" s="10"/>
      <c r="J70" s="10"/>
      <c r="K70" s="10"/>
      <c r="L70" s="72" t="s">
        <v>5</v>
      </c>
      <c r="M70" s="72"/>
      <c r="N70" s="72"/>
      <c r="O70" s="72"/>
      <c r="P70" s="10"/>
      <c r="Q70" s="10"/>
      <c r="R70" s="10"/>
      <c r="S70" s="10"/>
      <c r="T70" s="10"/>
      <c r="U70" s="10"/>
    </row>
    <row r="71" spans="1:21" ht="24.95" customHeight="1" thickBot="1" x14ac:dyDescent="0.3">
      <c r="A71" s="10"/>
      <c r="B71" s="10"/>
      <c r="C71" s="10"/>
      <c r="D71" s="42"/>
      <c r="E71" s="10"/>
      <c r="F71" s="10"/>
      <c r="G71" s="10"/>
      <c r="H71" s="10"/>
      <c r="I71" s="10"/>
      <c r="J71" s="10"/>
      <c r="K71" s="10"/>
      <c r="L71" s="73">
        <v>45780</v>
      </c>
      <c r="M71" s="66"/>
      <c r="N71" s="66"/>
      <c r="O71" s="66"/>
      <c r="P71" s="10"/>
      <c r="Q71" s="10"/>
      <c r="R71" s="10"/>
      <c r="S71" s="10"/>
      <c r="T71" s="10"/>
      <c r="U71" s="10"/>
    </row>
    <row r="72" spans="1:21" ht="24.95" customHeight="1" thickBot="1" x14ac:dyDescent="0.3">
      <c r="A72" s="10"/>
      <c r="B72" s="10"/>
      <c r="C72" s="10"/>
      <c r="D72" s="42"/>
      <c r="E72" s="10"/>
      <c r="F72" s="10"/>
      <c r="G72" s="10"/>
      <c r="H72" s="10"/>
      <c r="I72" s="10"/>
      <c r="J72" s="10"/>
      <c r="K72" s="10"/>
      <c r="L72" s="66" t="s">
        <v>12</v>
      </c>
      <c r="M72" s="66"/>
      <c r="N72" s="67" t="e">
        <f>M63+K63+L63+K54</f>
        <v>#REF!</v>
      </c>
      <c r="O72" s="67"/>
      <c r="P72" s="10"/>
      <c r="Q72" s="10"/>
      <c r="R72" s="10"/>
      <c r="S72" s="10"/>
      <c r="T72" s="10"/>
      <c r="U72" s="10"/>
    </row>
    <row r="73" spans="1:21" ht="24.95" customHeight="1" thickBot="1" x14ac:dyDescent="0.3">
      <c r="A73" s="10"/>
      <c r="B73" s="10"/>
      <c r="C73" s="10"/>
      <c r="D73" s="42"/>
      <c r="E73" s="10"/>
      <c r="F73" s="10"/>
      <c r="G73" s="10"/>
      <c r="H73" s="10"/>
      <c r="I73" s="10"/>
      <c r="J73" s="10"/>
      <c r="K73" s="10"/>
      <c r="L73" s="66" t="s">
        <v>13</v>
      </c>
      <c r="M73" s="66"/>
      <c r="N73" s="67" t="e">
        <f>S65</f>
        <v>#REF!</v>
      </c>
      <c r="O73" s="67"/>
      <c r="P73" s="10"/>
      <c r="Q73" s="10"/>
      <c r="R73" s="10"/>
      <c r="S73" s="10"/>
      <c r="T73" s="10"/>
      <c r="U73" s="10"/>
    </row>
    <row r="74" spans="1:21" ht="24.95" customHeight="1" thickBot="1" x14ac:dyDescent="0.3">
      <c r="A74" s="10"/>
      <c r="B74" s="10"/>
      <c r="C74" s="10"/>
      <c r="D74" s="42"/>
      <c r="E74" s="10"/>
      <c r="F74" s="10"/>
      <c r="G74" s="10"/>
      <c r="H74" s="10"/>
      <c r="I74" s="10"/>
      <c r="J74" s="10"/>
      <c r="K74" s="10"/>
      <c r="L74" s="66" t="s">
        <v>14</v>
      </c>
      <c r="M74" s="66"/>
      <c r="N74" s="67"/>
      <c r="O74" s="67"/>
      <c r="P74" s="10"/>
      <c r="Q74" s="10"/>
      <c r="R74" s="10"/>
      <c r="S74" s="10"/>
      <c r="T74" s="10"/>
      <c r="U74" s="10"/>
    </row>
    <row r="75" spans="1:21" ht="24.95" customHeight="1" thickBot="1" x14ac:dyDescent="0.3">
      <c r="A75" s="10"/>
      <c r="B75" s="10"/>
      <c r="C75" s="10"/>
      <c r="D75" s="42"/>
      <c r="E75" s="10"/>
      <c r="F75" s="10"/>
      <c r="G75" s="10"/>
      <c r="H75" s="10"/>
      <c r="I75" s="10"/>
      <c r="J75" s="10"/>
      <c r="K75" s="10"/>
      <c r="L75" s="68" t="s">
        <v>15</v>
      </c>
      <c r="M75" s="69"/>
      <c r="N75" s="70" t="s">
        <v>87</v>
      </c>
      <c r="O75" s="71"/>
      <c r="P75" s="10"/>
      <c r="Q75" s="10"/>
      <c r="R75" s="10"/>
      <c r="S75" s="10"/>
      <c r="T75" s="10"/>
      <c r="U75" s="10"/>
    </row>
    <row r="76" spans="1:21" ht="24.95" customHeight="1" x14ac:dyDescent="0.25">
      <c r="A76" s="10"/>
      <c r="B76" s="10"/>
      <c r="C76" s="10"/>
      <c r="D76" s="42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24.95" customHeight="1" x14ac:dyDescent="0.25">
      <c r="A77" s="10"/>
      <c r="B77" s="10"/>
      <c r="C77" s="10"/>
      <c r="D77" s="4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24.95" customHeight="1" x14ac:dyDescent="0.25">
      <c r="A78" s="10"/>
      <c r="B78" s="10"/>
      <c r="C78" s="10"/>
      <c r="D78" s="4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24.95" customHeight="1" x14ac:dyDescent="0.25">
      <c r="A79" s="10"/>
      <c r="B79" s="10"/>
      <c r="C79" s="10"/>
      <c r="D79" s="4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24.95" customHeight="1" x14ac:dyDescent="0.25">
      <c r="A80" s="10"/>
      <c r="B80" s="10"/>
      <c r="C80" s="10"/>
      <c r="D80" s="4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24.95" customHeight="1" x14ac:dyDescent="0.25">
      <c r="A81" s="10"/>
      <c r="B81" s="10"/>
      <c r="C81" s="10"/>
      <c r="D81" s="42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24.95" customHeight="1" x14ac:dyDescent="0.25">
      <c r="A82" s="10"/>
      <c r="B82" s="10"/>
      <c r="C82" s="10"/>
      <c r="D82" s="42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24.95" customHeight="1" x14ac:dyDescent="0.25">
      <c r="A83" s="10"/>
      <c r="B83" s="10"/>
      <c r="C83" s="10"/>
      <c r="D83" s="42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24.95" customHeight="1" x14ac:dyDescent="0.25">
      <c r="A84" s="10"/>
      <c r="B84" s="10"/>
      <c r="C84" s="10"/>
      <c r="D84" s="42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24.95" customHeight="1" x14ac:dyDescent="0.25">
      <c r="A85" s="10"/>
      <c r="B85" s="10"/>
      <c r="C85" s="10"/>
      <c r="D85" s="42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24.95" customHeight="1" x14ac:dyDescent="0.25">
      <c r="A86" s="10"/>
      <c r="B86" s="10"/>
      <c r="C86" s="10"/>
      <c r="D86" s="42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24.95" customHeight="1" x14ac:dyDescent="0.25">
      <c r="A87" s="10"/>
      <c r="B87" s="10"/>
      <c r="C87" s="10"/>
      <c r="D87" s="42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24.95" customHeight="1" x14ac:dyDescent="0.25">
      <c r="A88" s="10"/>
      <c r="B88" s="10"/>
      <c r="C88" s="10"/>
      <c r="D88" s="42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24.95" customHeight="1" x14ac:dyDescent="0.25">
      <c r="A89" s="10"/>
      <c r="B89" s="10"/>
      <c r="C89" s="10"/>
      <c r="D89" s="42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24.95" customHeight="1" x14ac:dyDescent="0.25">
      <c r="A90" s="10"/>
      <c r="B90" s="10"/>
      <c r="C90" s="10"/>
      <c r="D90" s="42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24.95" customHeight="1" x14ac:dyDescent="0.25">
      <c r="A91" s="10"/>
      <c r="B91" s="10"/>
      <c r="C91" s="10"/>
      <c r="D91" s="42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ht="24.95" customHeight="1" x14ac:dyDescent="0.25">
      <c r="A92" s="10"/>
      <c r="B92" s="10"/>
      <c r="C92" s="10"/>
      <c r="D92" s="42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24.95" customHeight="1" x14ac:dyDescent="0.25">
      <c r="A93" s="10"/>
      <c r="B93" s="10"/>
      <c r="C93" s="10"/>
      <c r="D93" s="42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ht="24.95" customHeight="1" x14ac:dyDescent="0.25">
      <c r="A94" s="10"/>
      <c r="B94" s="10"/>
      <c r="C94" s="10"/>
      <c r="D94" s="42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ht="24.95" customHeight="1" x14ac:dyDescent="0.25">
      <c r="A95" s="10"/>
      <c r="B95" s="10"/>
      <c r="C95" s="10"/>
      <c r="D95" s="42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ht="24.95" customHeight="1" x14ac:dyDescent="0.25">
      <c r="A96" s="10"/>
      <c r="B96" s="10"/>
      <c r="C96" s="10"/>
      <c r="D96" s="42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ht="24.95" customHeight="1" x14ac:dyDescent="0.25">
      <c r="A97" s="10"/>
      <c r="B97" s="10"/>
      <c r="C97" s="10"/>
      <c r="D97" s="42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t="24.95" customHeight="1" x14ac:dyDescent="0.25">
      <c r="A98" s="10"/>
      <c r="B98" s="10"/>
      <c r="C98" s="10"/>
      <c r="D98" s="42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ht="24.95" customHeight="1" x14ac:dyDescent="0.25">
      <c r="A99" s="10"/>
      <c r="B99" s="10"/>
      <c r="C99" s="10"/>
      <c r="D99" s="42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ht="24.95" customHeight="1" x14ac:dyDescent="0.25">
      <c r="A100" s="10"/>
      <c r="B100" s="10"/>
      <c r="C100" s="10"/>
      <c r="D100" s="42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ht="24.95" customHeight="1" x14ac:dyDescent="0.25">
      <c r="A101" s="10"/>
      <c r="B101" s="10"/>
      <c r="C101" s="10"/>
      <c r="D101" s="42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ht="24.95" customHeight="1" x14ac:dyDescent="0.25">
      <c r="A102" s="10"/>
      <c r="B102" s="10"/>
      <c r="C102" s="10"/>
      <c r="D102" s="42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ht="24.95" customHeight="1" x14ac:dyDescent="0.25">
      <c r="A103" s="10"/>
      <c r="B103" s="10"/>
      <c r="C103" s="10"/>
      <c r="D103" s="42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ht="24.95" customHeight="1" x14ac:dyDescent="0.25">
      <c r="A104" s="10"/>
      <c r="B104" s="10"/>
      <c r="C104" s="10"/>
      <c r="D104" s="42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ht="24.95" customHeight="1" x14ac:dyDescent="0.25">
      <c r="A105" s="10"/>
      <c r="B105" s="10"/>
      <c r="C105" s="10"/>
      <c r="D105" s="42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ht="24.95" customHeight="1" x14ac:dyDescent="0.25">
      <c r="A106" s="10"/>
      <c r="B106" s="10"/>
      <c r="C106" s="10"/>
      <c r="D106" s="42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ht="24.95" customHeight="1" x14ac:dyDescent="0.25">
      <c r="A107" s="10"/>
      <c r="B107" s="10"/>
      <c r="C107" s="10"/>
      <c r="D107" s="42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ht="24.95" customHeight="1" x14ac:dyDescent="0.25">
      <c r="A108" s="10"/>
      <c r="B108" s="10"/>
      <c r="C108" s="10"/>
      <c r="D108" s="42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ht="24.95" customHeight="1" x14ac:dyDescent="0.25">
      <c r="A109" s="10"/>
      <c r="B109" s="10"/>
      <c r="C109" s="10"/>
      <c r="D109" s="42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ht="24.95" customHeight="1" x14ac:dyDescent="0.25">
      <c r="A110" s="10"/>
      <c r="B110" s="10"/>
      <c r="C110" s="10"/>
      <c r="D110" s="42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ht="24.95" customHeight="1" x14ac:dyDescent="0.25">
      <c r="A111" s="10"/>
      <c r="B111" s="10"/>
      <c r="C111" s="10"/>
      <c r="D111" s="42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ht="24.95" customHeight="1" x14ac:dyDescent="0.25">
      <c r="A112" s="10"/>
      <c r="B112" s="10"/>
      <c r="C112" s="10"/>
      <c r="D112" s="42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ht="24.95" customHeight="1" x14ac:dyDescent="0.25">
      <c r="A113" s="10"/>
      <c r="B113" s="10"/>
      <c r="C113" s="10"/>
      <c r="D113" s="42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ht="24.95" customHeight="1" x14ac:dyDescent="0.25">
      <c r="A114" s="10"/>
      <c r="B114" s="10"/>
      <c r="C114" s="10"/>
      <c r="D114" s="42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ht="24.95" customHeight="1" x14ac:dyDescent="0.25">
      <c r="A115" s="10"/>
      <c r="B115" s="10"/>
      <c r="C115" s="10"/>
      <c r="D115" s="42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ht="24.95" customHeight="1" x14ac:dyDescent="0.25">
      <c r="A116" s="10"/>
      <c r="B116" s="10"/>
      <c r="C116" s="10"/>
      <c r="D116" s="42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ht="24.95" customHeight="1" x14ac:dyDescent="0.25">
      <c r="A117" s="10"/>
      <c r="B117" s="10"/>
      <c r="C117" s="10"/>
      <c r="D117" s="42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ht="24.95" customHeight="1" x14ac:dyDescent="0.25">
      <c r="A118" s="10"/>
      <c r="B118" s="10"/>
      <c r="C118" s="10"/>
      <c r="D118" s="42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ht="24.95" customHeight="1" x14ac:dyDescent="0.25">
      <c r="A119" s="10"/>
      <c r="B119" s="10"/>
      <c r="C119" s="10"/>
      <c r="D119" s="42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ht="24.95" customHeight="1" x14ac:dyDescent="0.25">
      <c r="A120" s="10"/>
      <c r="B120" s="10"/>
      <c r="C120" s="10"/>
      <c r="D120" s="42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ht="24.95" customHeight="1" x14ac:dyDescent="0.25">
      <c r="A121" s="10"/>
      <c r="B121" s="10"/>
      <c r="C121" s="10"/>
      <c r="D121" s="42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ht="24.95" customHeight="1" x14ac:dyDescent="0.25">
      <c r="A122" s="10"/>
      <c r="B122" s="10"/>
      <c r="C122" s="10"/>
      <c r="D122" s="42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ht="24.95" customHeight="1" x14ac:dyDescent="0.25">
      <c r="A123" s="10"/>
      <c r="B123" s="10"/>
      <c r="C123" s="10"/>
      <c r="D123" s="42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ht="24.95" customHeight="1" x14ac:dyDescent="0.25">
      <c r="A124" s="10"/>
      <c r="B124" s="10"/>
      <c r="C124" s="10"/>
      <c r="D124" s="42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ht="24.95" customHeight="1" x14ac:dyDescent="0.25">
      <c r="A125" s="10"/>
      <c r="B125" s="10"/>
      <c r="C125" s="10"/>
      <c r="D125" s="42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ht="24.95" customHeight="1" x14ac:dyDescent="0.25">
      <c r="A126" s="10"/>
      <c r="B126" s="10"/>
      <c r="C126" s="10"/>
      <c r="D126" s="42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ht="24.95" customHeight="1" x14ac:dyDescent="0.25">
      <c r="A127" s="10"/>
      <c r="B127" s="10"/>
      <c r="C127" s="10"/>
      <c r="D127" s="42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ht="24.95" customHeight="1" x14ac:dyDescent="0.25">
      <c r="A128" s="10"/>
      <c r="B128" s="10"/>
      <c r="C128" s="10"/>
      <c r="D128" s="42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</sheetData>
  <mergeCells count="10">
    <mergeCell ref="L74:M74"/>
    <mergeCell ref="N74:O74"/>
    <mergeCell ref="L75:M75"/>
    <mergeCell ref="N75:O75"/>
    <mergeCell ref="L70:O70"/>
    <mergeCell ref="L71:O71"/>
    <mergeCell ref="L72:M72"/>
    <mergeCell ref="N72:O72"/>
    <mergeCell ref="L73:M73"/>
    <mergeCell ref="N73:O73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workbookViewId="0">
      <selection activeCell="A21" sqref="A21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73</v>
      </c>
    </row>
    <row r="10" spans="1:1" x14ac:dyDescent="0.25">
      <c r="A10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74</v>
      </c>
    </row>
    <row r="21" spans="1:1" x14ac:dyDescent="0.25">
      <c r="A21" t="s">
        <v>71</v>
      </c>
    </row>
    <row r="22" spans="1:1" x14ac:dyDescent="0.25">
      <c r="A22" t="s">
        <v>72</v>
      </c>
    </row>
    <row r="24" spans="1:1" x14ac:dyDescent="0.25">
      <c r="A2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2025-05-29T11:55:29Z</dcterms:modified>
</cp:coreProperties>
</file>