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Task\Task\Shahin\F.S. CONSTRUCTION\"/>
    </mc:Choice>
  </mc:AlternateContent>
  <xr:revisionPtr revIDLastSave="0" documentId="13_ncr:1_{708D4E6D-F49C-49DF-BF9F-F284CF43846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K18" i="1" s="1"/>
  <c r="G17" i="1"/>
  <c r="K17" i="1" s="1"/>
  <c r="O21" i="1"/>
  <c r="G14" i="1"/>
  <c r="M14" i="1" s="1"/>
  <c r="M17" i="1" l="1"/>
  <c r="H18" i="1"/>
  <c r="N18" i="1" s="1"/>
  <c r="L18" i="1"/>
  <c r="M18" i="1"/>
  <c r="H17" i="1"/>
  <c r="I17" i="1" s="1"/>
  <c r="L17" i="1"/>
  <c r="J18" i="1"/>
  <c r="J17" i="1"/>
  <c r="K14" i="1"/>
  <c r="H14" i="1"/>
  <c r="N14" i="1" s="1"/>
  <c r="E16" i="1" s="1"/>
  <c r="P16" i="1" s="1"/>
  <c r="J14" i="1"/>
  <c r="L14" i="1"/>
  <c r="V9" i="1"/>
  <c r="V10" i="1"/>
  <c r="V11" i="1"/>
  <c r="V12" i="1"/>
  <c r="V13" i="1"/>
  <c r="V8" i="1"/>
  <c r="G13" i="1"/>
  <c r="M13" i="1" s="1"/>
  <c r="I18" i="1" l="1"/>
  <c r="P18" i="1" s="1"/>
  <c r="N17" i="1"/>
  <c r="P17" i="1" s="1"/>
  <c r="V21" i="1"/>
  <c r="I14" i="1"/>
  <c r="P14" i="1" s="1"/>
  <c r="H13" i="1"/>
  <c r="N13" i="1" s="1"/>
  <c r="J13" i="1"/>
  <c r="K13" i="1"/>
  <c r="L13" i="1"/>
  <c r="P12" i="1"/>
  <c r="I12" i="1"/>
  <c r="J12" i="1" s="1"/>
  <c r="P11" i="1"/>
  <c r="G10" i="1"/>
  <c r="J10" i="1" s="1"/>
  <c r="G9" i="1"/>
  <c r="K9" i="1" s="1"/>
  <c r="E19" i="1" l="1"/>
  <c r="P19" i="1" s="1"/>
  <c r="I13" i="1"/>
  <c r="P13" i="1" s="1"/>
  <c r="K10" i="1"/>
  <c r="H10" i="1"/>
  <c r="N10" i="1" s="1"/>
  <c r="E15" i="1" s="1"/>
  <c r="P15" i="1" s="1"/>
  <c r="L10" i="1"/>
  <c r="M10" i="1"/>
  <c r="L9" i="1"/>
  <c r="J9" i="1"/>
  <c r="M9" i="1"/>
  <c r="H9" i="1"/>
  <c r="N9" i="1" s="1"/>
  <c r="I10" i="1" l="1"/>
  <c r="P10" i="1" s="1"/>
  <c r="I9" i="1"/>
  <c r="P9" i="1" s="1"/>
  <c r="I11" i="1" l="1"/>
  <c r="J11" i="1" l="1"/>
  <c r="G8" i="1"/>
  <c r="H8" i="1" s="1"/>
  <c r="L8" i="1" l="1"/>
  <c r="L21" i="1" s="1"/>
  <c r="M8" i="1"/>
  <c r="M21" i="1" s="1"/>
  <c r="K8" i="1"/>
  <c r="K21" i="1" s="1"/>
  <c r="J8" i="1"/>
  <c r="N8" i="1"/>
  <c r="N21" i="1" s="1"/>
  <c r="O31" i="1" s="1"/>
  <c r="O28" i="1" l="1"/>
  <c r="I8" i="1"/>
  <c r="P8" i="1" s="1"/>
  <c r="P21" i="1" s="1"/>
  <c r="V23" i="1" s="1"/>
  <c r="O29" i="1" s="1"/>
</calcChain>
</file>

<file path=xl/sharedStrings.xml><?xml version="1.0" encoding="utf-8"?>
<sst xmlns="http://schemas.openxmlformats.org/spreadsheetml/2006/main" count="70" uniqueCount="59">
  <si>
    <t>Amount</t>
  </si>
  <si>
    <t>PAYMENT NOTE No.</t>
  </si>
  <si>
    <t>UTR</t>
  </si>
  <si>
    <t>SD (5%)</t>
  </si>
  <si>
    <t>Advance paid</t>
  </si>
  <si>
    <t>Pipeline laying work</t>
  </si>
  <si>
    <t>Total Paid Amount Rs.-</t>
  </si>
  <si>
    <t>Balance Payable Amount Rs.-</t>
  </si>
  <si>
    <t>Hold Amount for excess Qty. against DPR</t>
  </si>
  <si>
    <t>F S Construction</t>
  </si>
  <si>
    <t>Bhandhura Village Pipeline laying work</t>
  </si>
  <si>
    <t>31-01-2023 NEFT/AXISP00358473593/RIUP22/2035A/F S CONSTRUCTI 253912.00</t>
  </si>
  <si>
    <t>RIUP22/2035A</t>
  </si>
  <si>
    <t>17-02-2023 NEFT/AXISP00364121243/RIUP22/2209/F S CONSTRUCTIO 150000.00</t>
  </si>
  <si>
    <t>RIUP22/2209</t>
  </si>
  <si>
    <t>27-03-2023 NEFT/AXISP00374603538/RIUP22/2739/F S CONSTRUCTIO 100000.00</t>
  </si>
  <si>
    <t>RIUP22/2739</t>
  </si>
  <si>
    <t>27-04-2023 NEFT/AXISP00384765037/SPUP23/0297/F S CONSTRUCTION 228138.00</t>
  </si>
  <si>
    <t>SPUP23/0297</t>
  </si>
  <si>
    <t>GST release note</t>
  </si>
  <si>
    <t>14-07-2023 NEFT/AXISP00406965382/RIUP23/1050/F S CONSTRUCTIO 191192.00</t>
  </si>
  <si>
    <t>11-07-2023 NEFT/AXISP00406114764/RIUP23/1049/F S CONSTRUCTIO 107247.00</t>
  </si>
  <si>
    <t>SPUP23/1049</t>
  </si>
  <si>
    <t>SPUP23/1050</t>
  </si>
  <si>
    <t>08-11-2023 NEFT/AXISP00442118551/RIUP23/3101/F S CONSTRUCTION/PUNB0166010 279562.00</t>
  </si>
  <si>
    <t>RIUP23/3101</t>
  </si>
  <si>
    <t>22-12-2023 NEFT/AXISP00454902513/RIUP23/3872/F S CONSTRUCTION/PUNB0166010 341675.00</t>
  </si>
  <si>
    <t>3, 4</t>
  </si>
  <si>
    <t>22-03-2024 NEFT/AXISP00483612645/RIUP23/4894/F S CONSTRUCTION/PUNB0166010 94089.00</t>
  </si>
  <si>
    <t>16-05-2024 NEFT/AXISP00500630400/RIUP24/0195/F S CONSTRUCTION/PUNB0166010 83110.00</t>
  </si>
  <si>
    <t>29-07-2024 - Girija</t>
  </si>
  <si>
    <t xml:space="preserve">Total Hold </t>
  </si>
  <si>
    <t>Advance / Surplus</t>
  </si>
  <si>
    <t>Debit</t>
  </si>
  <si>
    <t>GST Remaining</t>
  </si>
  <si>
    <t>1 &amp; 2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</si>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</sst>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omic Sans MS"/>
      <family val="4"/>
    </font>
    <font>
      <b/>
      <sz val="11"/>
      <color theme="1"/>
      <name val="Comic Sans MS"/>
      <family val="4"/>
    </font>
    <font>
      <b/>
      <sz val="10"/>
      <color theme="1"/>
      <name val="Comic Sans MS"/>
      <family val="4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43" fontId="3" fillId="0" borderId="4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43" fontId="3" fillId="2" borderId="7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3" fontId="3" fillId="2" borderId="5" xfId="1" applyNumberFormat="1" applyFont="1" applyFill="1" applyBorder="1" applyAlignment="1">
      <alignment horizontal="left" wrapText="1"/>
    </xf>
    <xf numFmtId="43" fontId="3" fillId="3" borderId="3" xfId="1" applyNumberFormat="1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43" fontId="3" fillId="2" borderId="6" xfId="1" applyNumberFormat="1" applyFont="1" applyFill="1" applyBorder="1" applyAlignment="1">
      <alignment horizontal="left" wrapText="1"/>
    </xf>
    <xf numFmtId="43" fontId="3" fillId="2" borderId="7" xfId="1" applyNumberFormat="1" applyFont="1" applyFill="1" applyBorder="1" applyAlignment="1">
      <alignment horizontal="left" wrapText="1"/>
    </xf>
    <xf numFmtId="43" fontId="3" fillId="2" borderId="4" xfId="1" applyNumberFormat="1" applyFont="1" applyFill="1" applyBorder="1" applyAlignment="1">
      <alignment horizontal="left" wrapText="1"/>
    </xf>
    <xf numFmtId="43" fontId="9" fillId="2" borderId="8" xfId="1" applyNumberFormat="1" applyFont="1" applyFill="1" applyBorder="1" applyAlignment="1">
      <alignment vertical="center"/>
    </xf>
    <xf numFmtId="4" fontId="10" fillId="2" borderId="8" xfId="0" applyNumberFormat="1" applyFont="1" applyFill="1" applyBorder="1" applyAlignment="1">
      <alignment horizontal="center" vertical="center"/>
    </xf>
    <xf numFmtId="43" fontId="7" fillId="2" borderId="8" xfId="1" applyNumberFormat="1" applyFont="1" applyFill="1" applyBorder="1" applyAlignment="1">
      <alignment horizontal="center" vertical="center"/>
    </xf>
    <xf numFmtId="14" fontId="8" fillId="2" borderId="8" xfId="1" applyNumberFormat="1" applyFont="1" applyFill="1" applyBorder="1" applyAlignment="1">
      <alignment horizontal="center" vertical="center"/>
    </xf>
    <xf numFmtId="43" fontId="8" fillId="2" borderId="8" xfId="1" applyNumberFormat="1" applyFont="1" applyFill="1" applyBorder="1" applyAlignment="1">
      <alignment horizontal="center" vertical="center"/>
    </xf>
    <xf numFmtId="43" fontId="9" fillId="2" borderId="8" xfId="1" applyNumberFormat="1" applyFont="1" applyFill="1" applyBorder="1" applyAlignment="1">
      <alignment horizontal="center" vertical="center"/>
    </xf>
    <xf numFmtId="43" fontId="10" fillId="2" borderId="8" xfId="1" applyNumberFormat="1" applyFont="1" applyFill="1" applyBorder="1" applyAlignment="1">
      <alignment horizontal="center" vertical="center"/>
    </xf>
    <xf numFmtId="43" fontId="2" fillId="2" borderId="2" xfId="1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11" fillId="2" borderId="7" xfId="1" applyFont="1" applyFill="1" applyBorder="1" applyAlignment="1">
      <alignment horizontal="center" vertical="center"/>
    </xf>
    <xf numFmtId="164" fontId="6" fillId="2" borderId="7" xfId="1" applyFont="1" applyFill="1" applyBorder="1" applyAlignment="1">
      <alignment horizontal="center"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zoomScaleNormal="100" workbookViewId="0">
      <pane ySplit="5" topLeftCell="A6" activePane="bottomLeft" state="frozen"/>
      <selection pane="bottomLeft" sqref="A1:A4"/>
    </sheetView>
  </sheetViews>
  <sheetFormatPr defaultColWidth="9" defaultRowHeight="24.95" customHeight="1" x14ac:dyDescent="0.25"/>
  <cols>
    <col min="1" max="1" width="9" style="3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7" width="13.28515625" style="3" customWidth="1"/>
    <col min="8" max="8" width="14.7109375" style="16" customWidth="1"/>
    <col min="9" max="9" width="12.85546875" style="16" bestFit="1" customWidth="1"/>
    <col min="10" max="10" width="10.7109375" style="3" bestFit="1" customWidth="1"/>
    <col min="11" max="11" width="13.7109375" style="3" bestFit="1" customWidth="1"/>
    <col min="12" max="12" width="18.85546875" style="3" bestFit="1" customWidth="1"/>
    <col min="13" max="13" width="14.42578125" style="3" bestFit="1" customWidth="1"/>
    <col min="14" max="14" width="14.85546875" style="3" customWidth="1"/>
    <col min="15" max="15" width="23" style="3" customWidth="1"/>
    <col min="16" max="16" width="14.85546875" style="3" customWidth="1"/>
    <col min="17" max="17" width="16.7109375" style="3" customWidth="1"/>
    <col min="18" max="18" width="20.85546875" style="3" customWidth="1"/>
    <col min="19" max="19" width="23" style="3" customWidth="1"/>
    <col min="20" max="20" width="20.42578125" style="3" customWidth="1"/>
    <col min="21" max="21" width="14.140625" style="3" customWidth="1"/>
    <col min="22" max="22" width="16.7109375" style="3" customWidth="1"/>
    <col min="23" max="23" width="86.5703125" style="38" bestFit="1" customWidth="1"/>
    <col min="24" max="16384" width="9" style="3"/>
  </cols>
  <sheetData>
    <row r="1" spans="1:23" ht="24.95" customHeight="1" thickBot="1" x14ac:dyDescent="0.3">
      <c r="A1" s="60" t="s">
        <v>55</v>
      </c>
      <c r="B1" s="2" t="s">
        <v>9</v>
      </c>
      <c r="E1" s="4"/>
      <c r="F1" s="4"/>
      <c r="G1" s="4"/>
      <c r="H1" s="5"/>
      <c r="I1" s="5"/>
    </row>
    <row r="2" spans="1:23" ht="24.95" customHeight="1" thickBot="1" x14ac:dyDescent="0.3">
      <c r="A2" s="60" t="s">
        <v>56</v>
      </c>
      <c r="B2" s="6" t="s">
        <v>36</v>
      </c>
      <c r="C2" s="7"/>
      <c r="D2" s="7"/>
      <c r="H2" s="17" t="s">
        <v>5</v>
      </c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3" ht="24.95" customHeight="1" thickBot="1" x14ac:dyDescent="0.3">
      <c r="A3" s="60" t="s">
        <v>57</v>
      </c>
      <c r="B3" s="53" t="s">
        <v>37</v>
      </c>
      <c r="C3" s="7"/>
      <c r="D3" s="7"/>
      <c r="H3" s="17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3" ht="24.95" customHeight="1" thickBot="1" x14ac:dyDescent="0.3">
      <c r="A4" s="60" t="s">
        <v>58</v>
      </c>
      <c r="B4" s="10" t="s">
        <v>37</v>
      </c>
      <c r="C4" s="10"/>
      <c r="D4" s="10"/>
      <c r="E4" s="10"/>
      <c r="F4" s="9"/>
      <c r="G4" s="9"/>
      <c r="H4" s="11"/>
      <c r="I4" s="11"/>
      <c r="J4" s="9"/>
      <c r="K4" s="9"/>
      <c r="L4" s="9"/>
      <c r="M4" s="9"/>
      <c r="Q4" s="9"/>
      <c r="R4" s="12"/>
      <c r="S4" s="12"/>
      <c r="T4" s="12"/>
      <c r="U4" s="12"/>
      <c r="V4" s="12"/>
      <c r="W4" s="39"/>
    </row>
    <row r="5" spans="1:23" ht="24.95" customHeight="1" x14ac:dyDescent="0.25">
      <c r="A5" s="54" t="s">
        <v>38</v>
      </c>
      <c r="B5" s="55" t="s">
        <v>39</v>
      </c>
      <c r="C5" s="56" t="s">
        <v>40</v>
      </c>
      <c r="D5" s="57" t="s">
        <v>41</v>
      </c>
      <c r="E5" s="55" t="s">
        <v>42</v>
      </c>
      <c r="F5" s="55" t="s">
        <v>43</v>
      </c>
      <c r="G5" s="57" t="s">
        <v>44</v>
      </c>
      <c r="H5" s="58" t="s">
        <v>45</v>
      </c>
      <c r="I5" s="59" t="s">
        <v>0</v>
      </c>
      <c r="J5" s="55" t="s">
        <v>46</v>
      </c>
      <c r="K5" s="55" t="s">
        <v>47</v>
      </c>
      <c r="L5" s="55" t="s">
        <v>48</v>
      </c>
      <c r="M5" s="55" t="s">
        <v>49</v>
      </c>
      <c r="N5" s="55" t="s">
        <v>50</v>
      </c>
      <c r="O5" s="23" t="s">
        <v>8</v>
      </c>
      <c r="P5" s="23" t="s">
        <v>51</v>
      </c>
      <c r="Q5" s="23" t="s">
        <v>1</v>
      </c>
      <c r="R5" s="55" t="s">
        <v>52</v>
      </c>
      <c r="S5" s="55" t="s">
        <v>53</v>
      </c>
      <c r="T5" s="23" t="s">
        <v>3</v>
      </c>
      <c r="U5" s="23" t="s">
        <v>4</v>
      </c>
      <c r="V5" s="55" t="s">
        <v>54</v>
      </c>
      <c r="W5" s="55" t="s">
        <v>2</v>
      </c>
    </row>
    <row r="6" spans="1:23" ht="24.95" customHeight="1" thickBot="1" x14ac:dyDescent="0.35">
      <c r="A6" s="32"/>
      <c r="B6" s="15"/>
      <c r="C6" s="15"/>
      <c r="D6" s="15"/>
      <c r="E6" s="15"/>
      <c r="F6" s="15"/>
      <c r="G6" s="15"/>
      <c r="H6" s="15"/>
      <c r="I6" s="15"/>
      <c r="J6" s="34">
        <v>0.01</v>
      </c>
      <c r="K6" s="34">
        <v>0.05</v>
      </c>
      <c r="L6" s="34">
        <v>0.1</v>
      </c>
      <c r="M6" s="34">
        <v>0.1</v>
      </c>
      <c r="N6" s="15"/>
      <c r="O6" s="15"/>
      <c r="P6" s="15"/>
      <c r="Q6" s="15"/>
      <c r="R6" s="15"/>
      <c r="S6" s="34">
        <v>0.01</v>
      </c>
      <c r="T6" s="34">
        <v>0.05</v>
      </c>
      <c r="U6" s="15"/>
      <c r="V6" s="15"/>
      <c r="W6" s="40"/>
    </row>
    <row r="7" spans="1:23" s="19" customFormat="1" ht="24.95" customHeight="1" x14ac:dyDescent="0.3">
      <c r="A7" s="33"/>
      <c r="B7" s="20"/>
      <c r="C7" s="20"/>
      <c r="D7" s="20"/>
      <c r="E7" s="20"/>
      <c r="F7" s="20"/>
      <c r="G7" s="20"/>
      <c r="H7" s="20"/>
      <c r="I7" s="20"/>
      <c r="J7" s="21"/>
      <c r="K7" s="21"/>
      <c r="L7" s="21"/>
      <c r="M7" s="21"/>
      <c r="N7" s="20"/>
      <c r="O7" s="20"/>
      <c r="P7" s="20"/>
      <c r="Q7" s="20"/>
      <c r="R7" s="20"/>
      <c r="S7" s="21"/>
      <c r="T7" s="21"/>
      <c r="U7" s="20"/>
      <c r="V7" s="20"/>
      <c r="W7" s="41"/>
    </row>
    <row r="8" spans="1:23" ht="24.95" customHeight="1" x14ac:dyDescent="0.25">
      <c r="A8" s="24">
        <v>54500</v>
      </c>
      <c r="B8" s="25" t="s">
        <v>10</v>
      </c>
      <c r="C8" s="18">
        <v>44937</v>
      </c>
      <c r="D8" s="26">
        <v>1</v>
      </c>
      <c r="E8" s="27">
        <v>753879</v>
      </c>
      <c r="F8" s="27">
        <v>0</v>
      </c>
      <c r="G8" s="27">
        <f>E8-F8</f>
        <v>753879</v>
      </c>
      <c r="H8" s="27">
        <f>ROUND(G8*18%,)</f>
        <v>135698</v>
      </c>
      <c r="I8" s="27">
        <f>ROUND(G8+H8,)</f>
        <v>889577</v>
      </c>
      <c r="J8" s="27">
        <f>ROUND(G8*J6,)</f>
        <v>7539</v>
      </c>
      <c r="K8" s="27">
        <f>ROUND(G8*5%,)</f>
        <v>37694</v>
      </c>
      <c r="L8" s="27">
        <f>ROUND(G8*10%,)</f>
        <v>75388</v>
      </c>
      <c r="M8" s="27">
        <f>ROUND(G8*10%,)</f>
        <v>75388</v>
      </c>
      <c r="N8" s="27">
        <f>H8</f>
        <v>135698</v>
      </c>
      <c r="O8" s="27">
        <v>50047</v>
      </c>
      <c r="P8" s="27">
        <f>I8-SUM(J8:O8)</f>
        <v>507823</v>
      </c>
      <c r="Q8" s="13" t="s">
        <v>12</v>
      </c>
      <c r="R8" s="13">
        <v>253912</v>
      </c>
      <c r="S8" s="13"/>
      <c r="T8" s="13">
        <v>0</v>
      </c>
      <c r="U8" s="13">
        <v>0</v>
      </c>
      <c r="V8" s="13">
        <f>R8-S8</f>
        <v>253912</v>
      </c>
      <c r="W8" s="42" t="s">
        <v>11</v>
      </c>
    </row>
    <row r="9" spans="1:23" ht="24.95" customHeight="1" x14ac:dyDescent="0.25">
      <c r="A9" s="24">
        <v>54500</v>
      </c>
      <c r="B9" s="25" t="s">
        <v>10</v>
      </c>
      <c r="C9" s="18">
        <v>44994</v>
      </c>
      <c r="D9" s="26">
        <v>2</v>
      </c>
      <c r="E9" s="27">
        <v>308296</v>
      </c>
      <c r="F9" s="27">
        <v>0</v>
      </c>
      <c r="G9" s="27">
        <f>E9-F9</f>
        <v>308296</v>
      </c>
      <c r="H9" s="27">
        <f>ROUND(G9*18%,)</f>
        <v>55493</v>
      </c>
      <c r="I9" s="27">
        <f>ROUND(G9+H9,)</f>
        <v>363789</v>
      </c>
      <c r="J9" s="27">
        <f>ROUND(G9*J6,)</f>
        <v>3083</v>
      </c>
      <c r="K9" s="27">
        <f>ROUND(G9*5%,)</f>
        <v>15415</v>
      </c>
      <c r="L9" s="27">
        <f>ROUND(G9*10%,)</f>
        <v>30830</v>
      </c>
      <c r="M9" s="27">
        <f>ROUND(G9*10%,)</f>
        <v>30830</v>
      </c>
      <c r="N9" s="27">
        <f>H9</f>
        <v>55493</v>
      </c>
      <c r="O9" s="27">
        <v>0</v>
      </c>
      <c r="P9" s="27">
        <f>I9-SUM(J9:O9)</f>
        <v>228138</v>
      </c>
      <c r="Q9" s="13" t="s">
        <v>14</v>
      </c>
      <c r="R9" s="13">
        <v>150000</v>
      </c>
      <c r="S9" s="13">
        <v>0</v>
      </c>
      <c r="T9" s="13">
        <v>0</v>
      </c>
      <c r="U9" s="13">
        <v>0</v>
      </c>
      <c r="V9" s="13">
        <f t="shared" ref="V9:V13" si="0">R9-S9</f>
        <v>150000</v>
      </c>
      <c r="W9" s="42" t="s">
        <v>13</v>
      </c>
    </row>
    <row r="10" spans="1:23" ht="24.95" customHeight="1" x14ac:dyDescent="0.25">
      <c r="A10" s="24">
        <v>54500</v>
      </c>
      <c r="B10" s="25" t="s">
        <v>10</v>
      </c>
      <c r="C10" s="18">
        <v>45110</v>
      </c>
      <c r="D10" s="26">
        <v>3</v>
      </c>
      <c r="E10" s="27">
        <v>210704</v>
      </c>
      <c r="F10" s="27">
        <v>65776</v>
      </c>
      <c r="G10" s="27">
        <f>E10-F10</f>
        <v>144928</v>
      </c>
      <c r="H10" s="27">
        <f>ROUND(G10*18%,)</f>
        <v>26087</v>
      </c>
      <c r="I10" s="27">
        <f>ROUND(G10+H10,)</f>
        <v>171015</v>
      </c>
      <c r="J10" s="27">
        <f>ROUND(G10*1%,)</f>
        <v>1449</v>
      </c>
      <c r="K10" s="27">
        <f>ROUND(G10*5%,)</f>
        <v>7246</v>
      </c>
      <c r="L10" s="27">
        <f>ROUND(G10*10%,)</f>
        <v>14493</v>
      </c>
      <c r="M10" s="27">
        <f>ROUND(G10*10%,)</f>
        <v>14493</v>
      </c>
      <c r="N10" s="27">
        <f>H10</f>
        <v>26087</v>
      </c>
      <c r="O10" s="27">
        <v>0</v>
      </c>
      <c r="P10" s="27">
        <f>I10-SUM(J10:O10)</f>
        <v>107247</v>
      </c>
      <c r="Q10" s="13" t="s">
        <v>16</v>
      </c>
      <c r="R10" s="13">
        <v>100000</v>
      </c>
      <c r="S10" s="13">
        <v>0</v>
      </c>
      <c r="T10" s="13"/>
      <c r="U10" s="13"/>
      <c r="V10" s="13">
        <f t="shared" si="0"/>
        <v>100000</v>
      </c>
      <c r="W10" s="42" t="s">
        <v>15</v>
      </c>
    </row>
    <row r="11" spans="1:23" ht="24.95" customHeight="1" x14ac:dyDescent="0.25">
      <c r="A11" s="24">
        <v>54500</v>
      </c>
      <c r="B11" s="25" t="s">
        <v>19</v>
      </c>
      <c r="C11" s="1"/>
      <c r="D11" s="28">
        <v>1</v>
      </c>
      <c r="E11" s="13">
        <v>135698</v>
      </c>
      <c r="F11" s="13">
        <v>0</v>
      </c>
      <c r="G11" s="13">
        <v>0</v>
      </c>
      <c r="H11" s="13">
        <v>0</v>
      </c>
      <c r="I11" s="13">
        <f>G11+H11</f>
        <v>0</v>
      </c>
      <c r="J11" s="13">
        <f>J$6*I11</f>
        <v>0</v>
      </c>
      <c r="K11" s="13">
        <v>0</v>
      </c>
      <c r="L11" s="13"/>
      <c r="M11" s="13"/>
      <c r="N11" s="13">
        <v>0</v>
      </c>
      <c r="O11" s="13"/>
      <c r="P11" s="13">
        <f>E11</f>
        <v>135698</v>
      </c>
      <c r="Q11" s="13" t="s">
        <v>18</v>
      </c>
      <c r="R11" s="13">
        <v>228138</v>
      </c>
      <c r="S11" s="13">
        <v>0</v>
      </c>
      <c r="T11" s="13"/>
      <c r="U11" s="13">
        <v>0</v>
      </c>
      <c r="V11" s="13">
        <f t="shared" si="0"/>
        <v>228138</v>
      </c>
      <c r="W11" s="42" t="s">
        <v>17</v>
      </c>
    </row>
    <row r="12" spans="1:23" ht="24.95" customHeight="1" x14ac:dyDescent="0.25">
      <c r="A12" s="24">
        <v>54500</v>
      </c>
      <c r="B12" s="25" t="s">
        <v>19</v>
      </c>
      <c r="C12" s="1"/>
      <c r="D12" s="28">
        <v>2</v>
      </c>
      <c r="E12" s="13">
        <v>55493</v>
      </c>
      <c r="F12" s="13">
        <v>0</v>
      </c>
      <c r="G12" s="13">
        <v>0</v>
      </c>
      <c r="H12" s="13">
        <v>0</v>
      </c>
      <c r="I12" s="13">
        <f>G12+H12</f>
        <v>0</v>
      </c>
      <c r="J12" s="13">
        <f>J$6*I12</f>
        <v>0</v>
      </c>
      <c r="K12" s="13">
        <v>0</v>
      </c>
      <c r="L12" s="13"/>
      <c r="M12" s="13"/>
      <c r="N12" s="13">
        <v>0</v>
      </c>
      <c r="O12" s="13"/>
      <c r="P12" s="13">
        <f>E12</f>
        <v>55493</v>
      </c>
      <c r="Q12" s="13" t="s">
        <v>22</v>
      </c>
      <c r="R12" s="13">
        <v>107247</v>
      </c>
      <c r="S12" s="13">
        <v>0</v>
      </c>
      <c r="T12" s="13"/>
      <c r="U12" s="13">
        <v>0</v>
      </c>
      <c r="V12" s="13">
        <f t="shared" si="0"/>
        <v>107247</v>
      </c>
      <c r="W12" s="42" t="s">
        <v>21</v>
      </c>
    </row>
    <row r="13" spans="1:23" ht="24.95" customHeight="1" x14ac:dyDescent="0.25">
      <c r="A13" s="24">
        <v>54500</v>
      </c>
      <c r="B13" s="25" t="s">
        <v>10</v>
      </c>
      <c r="C13" s="18">
        <v>45227</v>
      </c>
      <c r="D13" s="26">
        <v>4</v>
      </c>
      <c r="E13" s="27">
        <v>396862</v>
      </c>
      <c r="F13" s="27">
        <v>19075</v>
      </c>
      <c r="G13" s="27">
        <f>E13-F13</f>
        <v>377787</v>
      </c>
      <c r="H13" s="27">
        <f>ROUND(G13*18%,)</f>
        <v>68002</v>
      </c>
      <c r="I13" s="27">
        <f>ROUND(G13+H13,)</f>
        <v>445789</v>
      </c>
      <c r="J13" s="27">
        <f>ROUND(G13*1%,)</f>
        <v>3778</v>
      </c>
      <c r="K13" s="27">
        <f>ROUND(G13*5%,)</f>
        <v>18889</v>
      </c>
      <c r="L13" s="27">
        <f>ROUND(G13*10%,)</f>
        <v>37779</v>
      </c>
      <c r="M13" s="27">
        <f>ROUND(G13*10%,)</f>
        <v>37779</v>
      </c>
      <c r="N13" s="27">
        <f>H13</f>
        <v>68002</v>
      </c>
      <c r="O13" s="27">
        <v>0</v>
      </c>
      <c r="P13" s="27">
        <f>I13-SUM(J13:O13)</f>
        <v>279562</v>
      </c>
      <c r="Q13" s="13" t="s">
        <v>23</v>
      </c>
      <c r="R13" s="13">
        <v>191192</v>
      </c>
      <c r="S13" s="13">
        <v>0</v>
      </c>
      <c r="T13" s="13"/>
      <c r="U13" s="13">
        <v>0</v>
      </c>
      <c r="V13" s="13">
        <f t="shared" si="0"/>
        <v>191192</v>
      </c>
      <c r="W13" s="42" t="s">
        <v>20</v>
      </c>
    </row>
    <row r="14" spans="1:23" ht="24.95" customHeight="1" x14ac:dyDescent="0.25">
      <c r="A14" s="24">
        <v>54500</v>
      </c>
      <c r="B14" s="25" t="s">
        <v>10</v>
      </c>
      <c r="C14" s="29">
        <v>45268</v>
      </c>
      <c r="D14" s="13">
        <v>6</v>
      </c>
      <c r="E14" s="13">
        <v>557098</v>
      </c>
      <c r="F14" s="13">
        <v>95375</v>
      </c>
      <c r="G14" s="27">
        <f>E14-F14</f>
        <v>461723</v>
      </c>
      <c r="H14" s="27">
        <f>ROUND(G14*18%,)</f>
        <v>83110</v>
      </c>
      <c r="I14" s="27">
        <f>ROUND(G14+H14,)</f>
        <v>544833</v>
      </c>
      <c r="J14" s="27">
        <f>ROUND(G14*1%,)</f>
        <v>4617</v>
      </c>
      <c r="K14" s="27">
        <f>ROUND(G14*5%,)</f>
        <v>23086</v>
      </c>
      <c r="L14" s="27">
        <f>ROUND(G14*10%,)</f>
        <v>46172</v>
      </c>
      <c r="M14" s="27">
        <f>ROUND(G14*10%,)</f>
        <v>46172</v>
      </c>
      <c r="N14" s="27">
        <f>H14</f>
        <v>83110</v>
      </c>
      <c r="O14" s="27">
        <v>0</v>
      </c>
      <c r="P14" s="27">
        <f>I14-SUM(J14:O14)</f>
        <v>341676</v>
      </c>
      <c r="Q14" s="13" t="s">
        <v>25</v>
      </c>
      <c r="R14" s="13">
        <v>279562</v>
      </c>
      <c r="S14" s="13"/>
      <c r="T14" s="13"/>
      <c r="U14" s="13"/>
      <c r="V14" s="13">
        <v>279562</v>
      </c>
      <c r="W14" s="42" t="s">
        <v>24</v>
      </c>
    </row>
    <row r="15" spans="1:23" ht="15" x14ac:dyDescent="0.25">
      <c r="A15" s="24">
        <v>54500</v>
      </c>
      <c r="B15" s="13" t="s">
        <v>19</v>
      </c>
      <c r="C15" s="13"/>
      <c r="D15" s="13" t="s">
        <v>27</v>
      </c>
      <c r="E15" s="13">
        <f>N10+N13</f>
        <v>94089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>
        <f>E15</f>
        <v>94089</v>
      </c>
      <c r="Q15" s="13"/>
      <c r="R15" s="13"/>
      <c r="S15" s="13"/>
      <c r="T15" s="13"/>
      <c r="U15" s="13"/>
      <c r="V15" s="13">
        <v>341675</v>
      </c>
      <c r="W15" s="42" t="s">
        <v>26</v>
      </c>
    </row>
    <row r="16" spans="1:23" ht="24.95" customHeight="1" x14ac:dyDescent="0.25">
      <c r="A16" s="24">
        <v>54500</v>
      </c>
      <c r="B16" s="13"/>
      <c r="C16" s="13"/>
      <c r="D16" s="13">
        <v>6</v>
      </c>
      <c r="E16" s="13">
        <f>N14</f>
        <v>83110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>E16</f>
        <v>83110</v>
      </c>
      <c r="Q16" s="13"/>
      <c r="R16" s="13"/>
      <c r="S16" s="13"/>
      <c r="T16" s="13"/>
      <c r="U16" s="13"/>
      <c r="V16" s="13">
        <v>94089</v>
      </c>
      <c r="W16" s="42" t="s">
        <v>28</v>
      </c>
    </row>
    <row r="17" spans="1:23" ht="24.95" customHeight="1" x14ac:dyDescent="0.25">
      <c r="A17" s="24">
        <v>54500</v>
      </c>
      <c r="B17" s="25" t="s">
        <v>10</v>
      </c>
      <c r="C17" s="29">
        <v>45437</v>
      </c>
      <c r="D17" s="13">
        <v>1</v>
      </c>
      <c r="E17" s="13">
        <v>138625</v>
      </c>
      <c r="F17" s="13">
        <v>0</v>
      </c>
      <c r="G17" s="27">
        <f>E17-F17</f>
        <v>138625</v>
      </c>
      <c r="H17" s="27">
        <f>ROUND(G17*18%,)</f>
        <v>24953</v>
      </c>
      <c r="I17" s="27">
        <f>ROUND(G17+H17,)</f>
        <v>163578</v>
      </c>
      <c r="J17" s="27">
        <f>ROUND(G17*1%,)</f>
        <v>1386</v>
      </c>
      <c r="K17" s="27">
        <f>ROUND(G17*5%,)</f>
        <v>6931</v>
      </c>
      <c r="L17" s="27">
        <f>ROUND(G17*10%,)</f>
        <v>13863</v>
      </c>
      <c r="M17" s="27">
        <f>ROUND(G17*10%,)</f>
        <v>13863</v>
      </c>
      <c r="N17" s="27">
        <f>H17</f>
        <v>24953</v>
      </c>
      <c r="O17" s="27">
        <v>74020</v>
      </c>
      <c r="P17" s="27">
        <f>I17-SUM(J17:O17)</f>
        <v>28562</v>
      </c>
      <c r="Q17" s="13"/>
      <c r="R17" s="13"/>
      <c r="S17" s="13"/>
      <c r="T17" s="13"/>
      <c r="U17" s="13"/>
      <c r="V17" s="13">
        <v>83110</v>
      </c>
      <c r="W17" s="42" t="s">
        <v>29</v>
      </c>
    </row>
    <row r="18" spans="1:23" ht="24.95" customHeight="1" x14ac:dyDescent="0.25">
      <c r="A18" s="24">
        <v>54500</v>
      </c>
      <c r="B18" s="25" t="s">
        <v>10</v>
      </c>
      <c r="C18" s="29">
        <v>45437</v>
      </c>
      <c r="D18" s="13">
        <v>2</v>
      </c>
      <c r="E18" s="13">
        <v>432902</v>
      </c>
      <c r="F18" s="13">
        <v>76300</v>
      </c>
      <c r="G18" s="27">
        <f>E18-F18</f>
        <v>356602</v>
      </c>
      <c r="H18" s="27">
        <f>ROUND(G18*18%,)</f>
        <v>64188</v>
      </c>
      <c r="I18" s="27">
        <f>ROUND(G18+H18,)</f>
        <v>420790</v>
      </c>
      <c r="J18" s="27">
        <f>ROUND(G18*1%,)</f>
        <v>3566</v>
      </c>
      <c r="K18" s="27">
        <f>ROUND(G18*5%,)</f>
        <v>17830</v>
      </c>
      <c r="L18" s="27">
        <f>ROUND(G18*10%,)</f>
        <v>35660</v>
      </c>
      <c r="M18" s="27">
        <f>ROUND(G18*10%,)</f>
        <v>35660</v>
      </c>
      <c r="N18" s="27">
        <f>H18</f>
        <v>64188</v>
      </c>
      <c r="O18" s="27">
        <v>0</v>
      </c>
      <c r="P18" s="27">
        <f>I18-SUM(J18:O18)</f>
        <v>263886</v>
      </c>
      <c r="Q18" s="13"/>
      <c r="R18" s="13"/>
      <c r="S18" s="13"/>
      <c r="T18" s="13"/>
      <c r="U18" s="13"/>
      <c r="V18" s="13"/>
      <c r="W18" s="42"/>
    </row>
    <row r="19" spans="1:23" ht="24.95" customHeight="1" x14ac:dyDescent="0.25">
      <c r="A19" s="24">
        <v>54500</v>
      </c>
      <c r="B19" s="13" t="s">
        <v>19</v>
      </c>
      <c r="C19" s="13"/>
      <c r="D19" s="13" t="s">
        <v>35</v>
      </c>
      <c r="E19" s="13">
        <f>N18+N17</f>
        <v>89141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>
        <f>E19</f>
        <v>89141</v>
      </c>
      <c r="Q19" s="13"/>
      <c r="R19" s="13"/>
      <c r="S19" s="13"/>
      <c r="T19" s="13"/>
      <c r="U19" s="13"/>
      <c r="V19" s="13"/>
      <c r="W19" s="42"/>
    </row>
    <row r="20" spans="1:23" ht="24.95" customHeight="1" thickBot="1" x14ac:dyDescent="0.35">
      <c r="A20" s="24">
        <v>54500</v>
      </c>
      <c r="B20" s="35"/>
      <c r="C20" s="35"/>
      <c r="D20" s="3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43"/>
    </row>
    <row r="21" spans="1:23" ht="24.9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7">
        <f t="shared" ref="K21:O21" si="1">SUM(K8:K20)</f>
        <v>127091</v>
      </c>
      <c r="L21" s="37">
        <f t="shared" si="1"/>
        <v>254185</v>
      </c>
      <c r="M21" s="37">
        <f t="shared" si="1"/>
        <v>254185</v>
      </c>
      <c r="N21" s="37">
        <f t="shared" si="1"/>
        <v>457531</v>
      </c>
      <c r="O21" s="37">
        <f t="shared" si="1"/>
        <v>124067</v>
      </c>
      <c r="P21" s="37">
        <f>SUM(P8:P20)</f>
        <v>2214425</v>
      </c>
      <c r="Q21" s="37" t="s">
        <v>6</v>
      </c>
      <c r="R21" s="36"/>
      <c r="S21" s="36"/>
      <c r="T21" s="22"/>
      <c r="U21" s="36"/>
      <c r="V21" s="37">
        <f>SUM(V6:V20)</f>
        <v>1828925</v>
      </c>
      <c r="W21" s="44"/>
    </row>
    <row r="22" spans="1:23" ht="24.95" customHeigh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24"/>
      <c r="U22" s="13"/>
      <c r="V22" s="30"/>
      <c r="W22" s="45"/>
    </row>
    <row r="23" spans="1:23" ht="24.95" customHeight="1" thickBot="1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31" t="s">
        <v>7</v>
      </c>
      <c r="R23" s="15"/>
      <c r="S23" s="15"/>
      <c r="T23" s="32"/>
      <c r="U23" s="15"/>
      <c r="V23" s="31">
        <f>P21-V21</f>
        <v>385500</v>
      </c>
      <c r="W23" s="40"/>
    </row>
    <row r="25" spans="1:23" ht="24.95" customHeight="1" thickBot="1" x14ac:dyDescent="0.3"/>
    <row r="26" spans="1:23" ht="24.95" customHeight="1" thickBot="1" x14ac:dyDescent="0.3">
      <c r="M26" s="48" t="s">
        <v>9</v>
      </c>
      <c r="N26" s="48"/>
      <c r="O26" s="48"/>
    </row>
    <row r="27" spans="1:23" ht="24.95" customHeight="1" thickBot="1" x14ac:dyDescent="0.3">
      <c r="M27" s="49" t="s">
        <v>30</v>
      </c>
      <c r="N27" s="50"/>
      <c r="O27" s="50"/>
    </row>
    <row r="28" spans="1:23" ht="24.95" customHeight="1" thickBot="1" x14ac:dyDescent="0.3">
      <c r="M28" s="46" t="s">
        <v>31</v>
      </c>
      <c r="N28" s="46"/>
      <c r="O28" s="46">
        <f>K21+L21+M21</f>
        <v>635461</v>
      </c>
    </row>
    <row r="29" spans="1:23" ht="24.95" customHeight="1" thickBot="1" x14ac:dyDescent="0.3">
      <c r="M29" s="46" t="s">
        <v>32</v>
      </c>
      <c r="N29" s="46"/>
      <c r="O29" s="46">
        <f>V23</f>
        <v>385500</v>
      </c>
    </row>
    <row r="30" spans="1:23" ht="24.95" customHeight="1" thickBot="1" x14ac:dyDescent="0.3">
      <c r="M30" s="51" t="s">
        <v>33</v>
      </c>
      <c r="N30" s="51"/>
      <c r="O30" s="46"/>
    </row>
    <row r="31" spans="1:23" ht="24.95" customHeight="1" thickBot="1" x14ac:dyDescent="0.3">
      <c r="M31" s="52" t="s">
        <v>34</v>
      </c>
      <c r="N31" s="52"/>
      <c r="O31" s="47">
        <f>N21-P16-P15-P12-P11-P19</f>
        <v>0</v>
      </c>
    </row>
  </sheetData>
  <mergeCells count="4">
    <mergeCell ref="M26:O26"/>
    <mergeCell ref="M27:O27"/>
    <mergeCell ref="M30:N30"/>
    <mergeCell ref="M31:N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2025-05-27T09:27:33Z</dcterms:modified>
</cp:coreProperties>
</file>