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6FE294E8-D058-4D2C-90E9-A904A18FEC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G17" i="1" l="1"/>
  <c r="M17" i="1" s="1"/>
  <c r="H17" i="1" l="1"/>
  <c r="I17" i="1" s="1"/>
  <c r="L17" i="1"/>
  <c r="J17" i="1"/>
  <c r="K17" i="1"/>
  <c r="T14" i="1"/>
  <c r="G15" i="1"/>
  <c r="M15" i="1" s="1"/>
  <c r="T11" i="1"/>
  <c r="T13" i="1"/>
  <c r="G10" i="1"/>
  <c r="K10" i="1" s="1"/>
  <c r="T9" i="1"/>
  <c r="T10" i="1"/>
  <c r="T8" i="1"/>
  <c r="G8" i="1"/>
  <c r="H8" i="1" s="1"/>
  <c r="P17" i="1" l="1"/>
  <c r="N17" i="1"/>
  <c r="E18" i="1" s="1"/>
  <c r="P18" i="1" s="1"/>
  <c r="H15" i="1"/>
  <c r="N15" i="1" s="1"/>
  <c r="E16" i="1" s="1"/>
  <c r="P16" i="1" s="1"/>
  <c r="L15" i="1"/>
  <c r="J15" i="1"/>
  <c r="K15" i="1"/>
  <c r="T20" i="1"/>
  <c r="J8" i="1"/>
  <c r="J10" i="1"/>
  <c r="L8" i="1"/>
  <c r="K8" i="1"/>
  <c r="H10" i="1"/>
  <c r="N10" i="1" s="1"/>
  <c r="E11" i="1" s="1"/>
  <c r="P11" i="1" s="1"/>
  <c r="L10" i="1"/>
  <c r="N8" i="1"/>
  <c r="G13" i="1"/>
  <c r="E9" i="1" l="1"/>
  <c r="P9" i="1" s="1"/>
  <c r="P15" i="1"/>
  <c r="I15" i="1"/>
  <c r="M13" i="1"/>
  <c r="M20" i="1" s="1"/>
  <c r="L13" i="1"/>
  <c r="L20" i="1" s="1"/>
  <c r="K13" i="1"/>
  <c r="K20" i="1" s="1"/>
  <c r="J13" i="1"/>
  <c r="J20" i="1" s="1"/>
  <c r="P10" i="1"/>
  <c r="I10" i="1"/>
  <c r="I8" i="1"/>
  <c r="H13" i="1"/>
  <c r="I13" i="1" s="1"/>
  <c r="J28" i="1" l="1"/>
  <c r="P13" i="1"/>
  <c r="P8" i="1"/>
  <c r="V12" i="1" s="1"/>
  <c r="N13" i="1" l="1"/>
  <c r="N20" i="1" s="1"/>
  <c r="E14" i="1" l="1"/>
  <c r="P14" i="1" s="1"/>
  <c r="V19" i="1" s="1"/>
  <c r="J31" i="1" l="1"/>
  <c r="P20" i="1"/>
  <c r="T22" i="1" s="1"/>
  <c r="J29" i="1" s="1"/>
</calcChain>
</file>

<file path=xl/sharedStrings.xml><?xml version="1.0" encoding="utf-8"?>
<sst xmlns="http://schemas.openxmlformats.org/spreadsheetml/2006/main" count="69" uniqueCount="59">
  <si>
    <t>Amount</t>
  </si>
  <si>
    <t>PAYMENT NOTE No.</t>
  </si>
  <si>
    <t>UTR</t>
  </si>
  <si>
    <t>Pump House work</t>
  </si>
  <si>
    <t>Balance Payable Amount Rs. -</t>
  </si>
  <si>
    <t>Total Paid Amount Rs. -</t>
  </si>
  <si>
    <t>Hold Amount For Material.</t>
  </si>
  <si>
    <t>Gannu Enterprices</t>
  </si>
  <si>
    <t>13-09-2023 NEFT/AXISP00424687443/RIUP23/1997/GANNU ENTERPRISES/UBIN0908487 192693.00</t>
  </si>
  <si>
    <t>08-11-2023 NEFT/AXISP00441999441/RIUP23/2931/GANNU ENTERPRISES/UBIN0908487 38972.00</t>
  </si>
  <si>
    <t>04-01-2024 NEFT/AXISP00459339761/RIUP23/4094/GANNU ENTERPRISES/UBIN0908487 118245.00</t>
  </si>
  <si>
    <t>RIUP23/1997</t>
  </si>
  <si>
    <t>RIUP23/2931</t>
  </si>
  <si>
    <t>RIUP23/4094</t>
  </si>
  <si>
    <t>GST Release Note</t>
  </si>
  <si>
    <t>29-11-2023 NEFT/AXISP00447355228/RIUP23/3445/GANNU ENTERPRISES/UBIN0908487 335019.00</t>
  </si>
  <si>
    <t>Total Hold</t>
  </si>
  <si>
    <t>Advance / Surplus</t>
  </si>
  <si>
    <t>Debit</t>
  </si>
  <si>
    <t>Nil</t>
  </si>
  <si>
    <t>25-01-2024 NEFT/AXISP00464876200/RIUP23/4457/GANNU ENTERPRISES/UBIN0908487 23915.00</t>
  </si>
  <si>
    <t>RIUP23/4457</t>
  </si>
  <si>
    <t>GST Remaining</t>
  </si>
  <si>
    <t>Gannu Enterprises</t>
  </si>
  <si>
    <t>05-02-2024 NEFT/AXISP00468222695/RIUP23/4456/GANNU ENTERPRISES/UBIN0908487 81491.00</t>
  </si>
  <si>
    <t>Advance Village Wise</t>
  </si>
  <si>
    <t>01-03-2024 NEFT/AXISP00476344541/RIUP23/4776/GANNU ENTERPRISES/UBIN0908487 153593.00</t>
  </si>
  <si>
    <t>25, 26</t>
  </si>
  <si>
    <t>25,26</t>
  </si>
  <si>
    <t>22-11-2024 NEFT/AXISP00573587603/RIUP24/2195/GANNU ENTERPRISES/UBIN0908487 41989.00</t>
  </si>
  <si>
    <t>RIUP23/4776</t>
  </si>
  <si>
    <t>RIUP24/2195</t>
  </si>
  <si>
    <t>Updated On 08-02-2025</t>
  </si>
  <si>
    <t>07-02-2025 NEFT/AXISP00612564980/RIUP24/2194/GANNU ENTERPRISES/UBIN0908487 19025.00</t>
  </si>
  <si>
    <t>Uttar Pradesh</t>
  </si>
  <si>
    <t>Shamli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</si>
  <si>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</si>
  <si>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</si>
  <si>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</si>
  <si>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</si>
  <si>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</si>
  <si>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</si>
  <si>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</si>
  <si>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</si>
  <si>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</si>
  <si>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</si>
  <si>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</si>
  <si>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</si>
  <si>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</si>
  <si>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</si>
  <si>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</si>
  <si>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On_Commission</t>
  </si>
  <si>
    <t>GST_SD_Amount</t>
  </si>
  <si>
    <t>Final_Amount</t>
  </si>
  <si>
    <t>Payment_Amount</t>
  </si>
  <si>
    <t>TDS_Payment_Amount</t>
  </si>
  <si>
    <t>Total_Amount</t>
  </si>
  <si>
    <t xml:space="preserve">Kanjer heri village  Bopundary Wall work- </t>
  </si>
  <si>
    <t xml:space="preserve"> Kanjer heri village   Pipe Line work-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</si>
</sst>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15" fontId="3" fillId="2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9" fontId="3" fillId="2" borderId="11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165" fontId="3" fillId="2" borderId="7" xfId="1" applyNumberFormat="1" applyFont="1" applyFill="1" applyBorder="1" applyAlignment="1">
      <alignment vertical="center"/>
    </xf>
    <xf numFmtId="14" fontId="3" fillId="2" borderId="7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43" fontId="0" fillId="2" borderId="7" xfId="0" applyNumberForma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43" fontId="9" fillId="4" borderId="7" xfId="1" applyNumberFormat="1" applyFont="1" applyFill="1" applyBorder="1" applyAlignment="1">
      <alignment vertical="center"/>
    </xf>
    <xf numFmtId="165" fontId="9" fillId="4" borderId="7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1" applyNumberFormat="1" applyFont="1" applyFill="1" applyBorder="1" applyAlignment="1">
      <alignment horizontal="center" vertical="center"/>
    </xf>
    <xf numFmtId="0" fontId="3" fillId="3" borderId="7" xfId="1" applyNumberFormat="1" applyFont="1" applyFill="1" applyBorder="1" applyAlignment="1">
      <alignment horizontal="center" vertical="center"/>
    </xf>
    <xf numFmtId="0" fontId="3" fillId="2" borderId="7" xfId="1" applyNumberFormat="1" applyFont="1" applyFill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43" fontId="3" fillId="2" borderId="18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0" fontId="6" fillId="2" borderId="11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center" vertical="center" wrapText="1"/>
    </xf>
    <xf numFmtId="14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64" fontId="10" fillId="2" borderId="11" xfId="1" applyFont="1" applyFill="1" applyBorder="1" applyAlignment="1">
      <alignment horizontal="center" vertical="center"/>
    </xf>
    <xf numFmtId="164" fontId="6" fillId="2" borderId="11" xfId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43" fontId="8" fillId="2" borderId="3" xfId="1" applyNumberFormat="1" applyFont="1" applyFill="1" applyBorder="1" applyAlignment="1">
      <alignment horizontal="center" vertical="center"/>
    </xf>
    <xf numFmtId="43" fontId="8" fillId="2" borderId="9" xfId="1" applyNumberFormat="1" applyFont="1" applyFill="1" applyBorder="1" applyAlignment="1">
      <alignment horizontal="center" vertical="center"/>
    </xf>
    <xf numFmtId="43" fontId="8" fillId="2" borderId="6" xfId="1" applyNumberFormat="1" applyFont="1" applyFill="1" applyBorder="1" applyAlignment="1">
      <alignment horizontal="center" vertical="center"/>
    </xf>
    <xf numFmtId="43" fontId="8" fillId="2" borderId="10" xfId="1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zoomScale="115" zoomScaleNormal="115" workbookViewId="0">
      <selection activeCell="B17" sqref="B17"/>
    </sheetView>
  </sheetViews>
  <sheetFormatPr defaultColWidth="9" defaultRowHeight="24.95" customHeight="1" x14ac:dyDescent="0.25"/>
  <cols>
    <col min="1" max="1" width="9" style="3"/>
    <col min="2" max="2" width="30" style="3" customWidth="1"/>
    <col min="3" max="3" width="13.42578125" style="3" bestFit="1" customWidth="1"/>
    <col min="4" max="4" width="16.7109375" style="41" customWidth="1"/>
    <col min="5" max="5" width="13.28515625" style="3" bestFit="1" customWidth="1"/>
    <col min="6" max="7" width="13.28515625" style="3" customWidth="1"/>
    <col min="8" max="8" width="14.7109375" style="17" customWidth="1"/>
    <col min="9" max="9" width="12.85546875" style="17" bestFit="1" customWidth="1"/>
    <col min="10" max="10" width="10.7109375" style="3" bestFit="1" customWidth="1"/>
    <col min="11" max="11" width="10.85546875" style="3" bestFit="1" customWidth="1"/>
    <col min="12" max="12" width="11.7109375" style="3" customWidth="1"/>
    <col min="13" max="13" width="10.85546875" style="3" customWidth="1"/>
    <col min="14" max="16" width="14.85546875" style="3" customWidth="1"/>
    <col min="17" max="17" width="21.7109375" style="3" bestFit="1" customWidth="1"/>
    <col min="18" max="18" width="12.7109375" style="3" bestFit="1" customWidth="1"/>
    <col min="19" max="19" width="14.5703125" style="3" bestFit="1" customWidth="1"/>
    <col min="20" max="20" width="16.7109375" style="3" bestFit="1" customWidth="1"/>
    <col min="21" max="21" width="96.28515625" style="3" customWidth="1"/>
    <col min="22" max="22" width="12.140625" style="3" customWidth="1"/>
    <col min="23" max="16384" width="9" style="3"/>
  </cols>
  <sheetData>
    <row r="1" spans="1:22" ht="24.95" customHeight="1" thickBot="1" x14ac:dyDescent="0.3">
      <c r="A1" s="52" t="s">
        <v>36</v>
      </c>
      <c r="B1" s="2" t="s">
        <v>7</v>
      </c>
      <c r="E1" s="4"/>
      <c r="F1" s="4"/>
      <c r="G1" s="4"/>
      <c r="H1" s="5"/>
      <c r="I1" s="5"/>
    </row>
    <row r="2" spans="1:22" ht="24.95" customHeight="1" thickBot="1" x14ac:dyDescent="0.3">
      <c r="A2" s="52" t="s">
        <v>37</v>
      </c>
      <c r="B2" s="6" t="s">
        <v>34</v>
      </c>
      <c r="C2" s="7"/>
      <c r="D2" s="42"/>
      <c r="G2" s="8" t="s">
        <v>3</v>
      </c>
      <c r="I2" s="8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2" ht="24.95" customHeight="1" thickBot="1" x14ac:dyDescent="0.3">
      <c r="A3" s="52" t="s">
        <v>38</v>
      </c>
      <c r="B3" s="51" t="s">
        <v>35</v>
      </c>
      <c r="C3" s="7"/>
      <c r="D3" s="42"/>
      <c r="G3" s="8"/>
      <c r="I3" s="8"/>
      <c r="J3" s="9"/>
      <c r="K3" s="9"/>
      <c r="L3" s="9"/>
      <c r="M3" s="9"/>
      <c r="N3" s="9"/>
      <c r="O3" s="9"/>
      <c r="P3" s="9"/>
      <c r="Q3" s="9"/>
      <c r="R3" s="9"/>
      <c r="S3" s="9"/>
    </row>
    <row r="4" spans="1:22" ht="24.95" customHeight="1" thickBot="1" x14ac:dyDescent="0.3">
      <c r="A4" s="52" t="s">
        <v>39</v>
      </c>
      <c r="B4" s="10" t="s">
        <v>35</v>
      </c>
      <c r="C4" s="10"/>
      <c r="D4" s="43"/>
      <c r="E4" s="10"/>
      <c r="F4" s="9"/>
      <c r="G4" s="9"/>
      <c r="H4" s="11"/>
      <c r="I4" s="11"/>
      <c r="J4" s="9"/>
      <c r="K4" s="9"/>
      <c r="L4" s="9"/>
      <c r="M4" s="9"/>
      <c r="Q4" s="9"/>
      <c r="R4" s="12"/>
      <c r="S4" s="12"/>
      <c r="T4" s="12"/>
      <c r="U4" s="12"/>
    </row>
    <row r="5" spans="1:22" ht="24.95" customHeight="1" thickBot="1" x14ac:dyDescent="0.3">
      <c r="A5" s="53" t="s">
        <v>40</v>
      </c>
      <c r="B5" s="54" t="s">
        <v>41</v>
      </c>
      <c r="C5" s="55" t="s">
        <v>42</v>
      </c>
      <c r="D5" s="56" t="s">
        <v>43</v>
      </c>
      <c r="E5" s="54" t="s">
        <v>44</v>
      </c>
      <c r="F5" s="54" t="s">
        <v>45</v>
      </c>
      <c r="G5" s="56" t="s">
        <v>46</v>
      </c>
      <c r="H5" s="57" t="s">
        <v>47</v>
      </c>
      <c r="I5" s="58" t="s">
        <v>0</v>
      </c>
      <c r="J5" s="54" t="s">
        <v>48</v>
      </c>
      <c r="K5" s="54" t="s">
        <v>49</v>
      </c>
      <c r="L5" s="22" t="s">
        <v>50</v>
      </c>
      <c r="M5" s="22" t="s">
        <v>51</v>
      </c>
      <c r="N5" s="22" t="s">
        <v>52</v>
      </c>
      <c r="O5" s="22" t="s">
        <v>6</v>
      </c>
      <c r="P5" s="22" t="s">
        <v>53</v>
      </c>
      <c r="Q5" s="21" t="s">
        <v>1</v>
      </c>
      <c r="R5" s="54" t="s">
        <v>54</v>
      </c>
      <c r="S5" s="54" t="s">
        <v>55</v>
      </c>
      <c r="T5" s="54" t="s">
        <v>56</v>
      </c>
      <c r="U5" s="54" t="s">
        <v>2</v>
      </c>
      <c r="V5" s="59" t="s">
        <v>25</v>
      </c>
    </row>
    <row r="6" spans="1:22" ht="24.95" customHeight="1" x14ac:dyDescent="0.25">
      <c r="B6" s="18"/>
      <c r="C6" s="18"/>
      <c r="D6" s="44"/>
      <c r="E6" s="18"/>
      <c r="F6" s="18"/>
      <c r="G6" s="18"/>
      <c r="H6" s="23">
        <v>0.18</v>
      </c>
      <c r="I6" s="18"/>
      <c r="J6" s="23">
        <v>0.01</v>
      </c>
      <c r="K6" s="23">
        <v>0.05</v>
      </c>
      <c r="L6" s="23">
        <v>0.05</v>
      </c>
      <c r="M6" s="23">
        <v>0.1</v>
      </c>
      <c r="N6" s="23">
        <v>0.18</v>
      </c>
      <c r="O6" s="23"/>
      <c r="P6" s="18"/>
      <c r="Q6" s="18"/>
      <c r="R6" s="18"/>
      <c r="S6" s="23">
        <v>0.01</v>
      </c>
      <c r="T6" s="18"/>
      <c r="U6" s="31"/>
      <c r="V6" s="60"/>
    </row>
    <row r="7" spans="1:22" ht="24.95" customHeight="1" x14ac:dyDescent="0.25">
      <c r="A7" s="19"/>
      <c r="B7" s="20"/>
      <c r="C7" s="20"/>
      <c r="D7" s="45"/>
      <c r="E7" s="20"/>
      <c r="F7" s="20"/>
      <c r="G7" s="20"/>
      <c r="H7" s="24"/>
      <c r="I7" s="20"/>
      <c r="J7" s="24"/>
      <c r="K7" s="24"/>
      <c r="L7" s="24"/>
      <c r="M7" s="24"/>
      <c r="N7" s="24"/>
      <c r="O7" s="24"/>
      <c r="P7" s="20"/>
      <c r="Q7" s="20"/>
      <c r="R7" s="20"/>
      <c r="S7" s="24"/>
      <c r="T7" s="20"/>
      <c r="U7" s="32"/>
      <c r="V7" s="30"/>
    </row>
    <row r="8" spans="1:22" ht="24.95" customHeight="1" x14ac:dyDescent="0.25">
      <c r="A8" s="3">
        <v>59093</v>
      </c>
      <c r="B8" s="25" t="s">
        <v>57</v>
      </c>
      <c r="C8" s="1">
        <v>45166</v>
      </c>
      <c r="D8" s="40">
        <v>11</v>
      </c>
      <c r="E8" s="13">
        <v>258475</v>
      </c>
      <c r="F8" s="13">
        <v>41965</v>
      </c>
      <c r="G8" s="13">
        <f>ROUND(E8-F8,0)</f>
        <v>216510</v>
      </c>
      <c r="H8" s="13">
        <f>ROUND(G8*H6,0)</f>
        <v>38972</v>
      </c>
      <c r="I8" s="13">
        <f>G8+H8</f>
        <v>255482</v>
      </c>
      <c r="J8" s="13">
        <f>G8*1%</f>
        <v>2165.1</v>
      </c>
      <c r="K8" s="13">
        <f>G8*5%</f>
        <v>10825.5</v>
      </c>
      <c r="L8" s="13">
        <f>G8*L6</f>
        <v>10825.5</v>
      </c>
      <c r="M8" s="13"/>
      <c r="N8" s="38">
        <f>H8</f>
        <v>38972</v>
      </c>
      <c r="O8" s="13">
        <v>0</v>
      </c>
      <c r="P8" s="26">
        <f>G8-J8-K8-L8</f>
        <v>192693.9</v>
      </c>
      <c r="Q8" s="13" t="s">
        <v>11</v>
      </c>
      <c r="R8" s="13">
        <v>192693</v>
      </c>
      <c r="S8" s="13"/>
      <c r="T8" s="13">
        <f>R8-S8</f>
        <v>192693</v>
      </c>
      <c r="U8" s="33" t="s">
        <v>8</v>
      </c>
      <c r="V8" s="37"/>
    </row>
    <row r="9" spans="1:22" ht="24.95" customHeight="1" x14ac:dyDescent="0.25">
      <c r="A9" s="3">
        <v>59093</v>
      </c>
      <c r="B9" s="13" t="s">
        <v>14</v>
      </c>
      <c r="C9" s="13"/>
      <c r="D9" s="40">
        <v>11</v>
      </c>
      <c r="E9" s="13">
        <f>N8</f>
        <v>38972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38">
        <f>E9</f>
        <v>38972</v>
      </c>
      <c r="Q9" s="13" t="s">
        <v>12</v>
      </c>
      <c r="R9" s="13">
        <v>38972</v>
      </c>
      <c r="S9" s="13"/>
      <c r="T9" s="13">
        <f t="shared" ref="T9:T10" si="0">R9-S9</f>
        <v>38972</v>
      </c>
      <c r="U9" s="33" t="s">
        <v>9</v>
      </c>
      <c r="V9" s="37"/>
    </row>
    <row r="10" spans="1:22" ht="24.95" customHeight="1" x14ac:dyDescent="0.25">
      <c r="A10" s="3">
        <v>59093</v>
      </c>
      <c r="B10" s="25" t="s">
        <v>57</v>
      </c>
      <c r="C10" s="27">
        <v>45265</v>
      </c>
      <c r="D10" s="46">
        <v>21</v>
      </c>
      <c r="E10" s="13">
        <v>132860</v>
      </c>
      <c r="F10" s="13">
        <v>0</v>
      </c>
      <c r="G10" s="13">
        <f>ROUND(E10-F10,0)</f>
        <v>132860</v>
      </c>
      <c r="H10" s="13">
        <f>ROUND(G10*H6,0)</f>
        <v>23915</v>
      </c>
      <c r="I10" s="13">
        <f>G10+H10</f>
        <v>156775</v>
      </c>
      <c r="J10" s="13">
        <f>G10*1%</f>
        <v>1328.6000000000001</v>
      </c>
      <c r="K10" s="13">
        <f t="shared" ref="K10" si="1">G10*5%</f>
        <v>6643</v>
      </c>
      <c r="L10" s="13">
        <f>G10*L6</f>
        <v>6643</v>
      </c>
      <c r="M10" s="13"/>
      <c r="N10" s="38">
        <f>H10</f>
        <v>23915</v>
      </c>
      <c r="O10" s="13">
        <v>0</v>
      </c>
      <c r="P10" s="26">
        <f>G10-J10-K10-L10</f>
        <v>118245.4</v>
      </c>
      <c r="Q10" s="13" t="s">
        <v>13</v>
      </c>
      <c r="R10" s="13">
        <v>118245</v>
      </c>
      <c r="S10" s="13"/>
      <c r="T10" s="13">
        <f t="shared" si="0"/>
        <v>118245</v>
      </c>
      <c r="U10" s="33" t="s">
        <v>10</v>
      </c>
      <c r="V10" s="37"/>
    </row>
    <row r="11" spans="1:22" ht="24.95" customHeight="1" x14ac:dyDescent="0.25">
      <c r="A11" s="3">
        <v>59093</v>
      </c>
      <c r="B11" s="13" t="s">
        <v>14</v>
      </c>
      <c r="C11" s="13"/>
      <c r="D11" s="40">
        <v>21</v>
      </c>
      <c r="E11" s="13">
        <f>N10</f>
        <v>23915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38">
        <f>E11</f>
        <v>23915</v>
      </c>
      <c r="Q11" s="13" t="s">
        <v>21</v>
      </c>
      <c r="R11" s="13">
        <v>23915</v>
      </c>
      <c r="S11" s="13"/>
      <c r="T11" s="13">
        <f t="shared" ref="T11" si="2">R11-S11</f>
        <v>23915</v>
      </c>
      <c r="U11" s="34" t="s">
        <v>20</v>
      </c>
      <c r="V11" s="37"/>
    </row>
    <row r="12" spans="1:22" s="19" customFormat="1" ht="24.95" customHeight="1" x14ac:dyDescent="0.25">
      <c r="B12" s="20"/>
      <c r="C12" s="20"/>
      <c r="D12" s="45"/>
      <c r="E12" s="20"/>
      <c r="F12" s="20"/>
      <c r="G12" s="20"/>
      <c r="H12" s="24"/>
      <c r="I12" s="20"/>
      <c r="J12" s="24"/>
      <c r="K12" s="24"/>
      <c r="L12" s="24"/>
      <c r="M12" s="24"/>
      <c r="N12" s="24"/>
      <c r="O12" s="24"/>
      <c r="P12" s="20"/>
      <c r="Q12" s="20"/>
      <c r="R12" s="20"/>
      <c r="S12" s="24"/>
      <c r="T12" s="20"/>
      <c r="U12" s="32"/>
      <c r="V12" s="30">
        <f>SUM(P8:P12,0)-SUM(T8:T12,0)</f>
        <v>1.2999999999883585</v>
      </c>
    </row>
    <row r="13" spans="1:22" ht="24.95" customHeight="1" x14ac:dyDescent="0.25">
      <c r="A13" s="3">
        <v>60083</v>
      </c>
      <c r="B13" s="25" t="s">
        <v>58</v>
      </c>
      <c r="C13" s="1">
        <v>45233</v>
      </c>
      <c r="D13" s="40">
        <v>17</v>
      </c>
      <c r="E13" s="13">
        <v>509954</v>
      </c>
      <c r="F13" s="13">
        <v>57225</v>
      </c>
      <c r="G13" s="13">
        <f>ROUND(E13-F13,0)</f>
        <v>452729</v>
      </c>
      <c r="H13" s="13">
        <f>ROUND(G13*H6,0)</f>
        <v>81491</v>
      </c>
      <c r="I13" s="13">
        <f>G13+H13</f>
        <v>534220</v>
      </c>
      <c r="J13" s="13">
        <f>G13*1%</f>
        <v>4527.29</v>
      </c>
      <c r="K13" s="13">
        <f>G13*5%</f>
        <v>22636.45</v>
      </c>
      <c r="L13" s="13">
        <f>G13*10%</f>
        <v>45272.9</v>
      </c>
      <c r="M13" s="13">
        <f>G13*M6</f>
        <v>45272.9</v>
      </c>
      <c r="N13" s="38">
        <f>H13</f>
        <v>81491</v>
      </c>
      <c r="O13" s="13">
        <v>0</v>
      </c>
      <c r="P13" s="13">
        <f>G13-J13-K13-L13-O13-M13</f>
        <v>335019.45999999996</v>
      </c>
      <c r="Q13" s="13" t="s">
        <v>11</v>
      </c>
      <c r="R13" s="13">
        <v>335019</v>
      </c>
      <c r="S13" s="13"/>
      <c r="T13" s="13">
        <f>R13-S13</f>
        <v>335019</v>
      </c>
      <c r="U13" s="33" t="s">
        <v>15</v>
      </c>
      <c r="V13" s="37"/>
    </row>
    <row r="14" spans="1:22" ht="24.95" customHeight="1" x14ac:dyDescent="0.25">
      <c r="A14" s="3">
        <v>60083</v>
      </c>
      <c r="B14" s="13" t="s">
        <v>14</v>
      </c>
      <c r="C14" s="13"/>
      <c r="D14" s="40">
        <v>17</v>
      </c>
      <c r="E14" s="13">
        <f>N13</f>
        <v>81491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38">
        <f>E14</f>
        <v>81491</v>
      </c>
      <c r="Q14" s="13" t="s">
        <v>11</v>
      </c>
      <c r="R14" s="13">
        <v>81491</v>
      </c>
      <c r="S14" s="13"/>
      <c r="T14" s="13">
        <f>R14-S14</f>
        <v>81491</v>
      </c>
      <c r="U14" s="33" t="s">
        <v>24</v>
      </c>
      <c r="V14" s="37"/>
    </row>
    <row r="15" spans="1:22" ht="24.95" customHeight="1" x14ac:dyDescent="0.25">
      <c r="A15" s="3">
        <v>60083</v>
      </c>
      <c r="B15" s="25" t="s">
        <v>58</v>
      </c>
      <c r="C15" s="1">
        <v>45315</v>
      </c>
      <c r="D15" s="40" t="s">
        <v>27</v>
      </c>
      <c r="E15" s="13">
        <v>226634</v>
      </c>
      <c r="F15" s="13">
        <v>19075</v>
      </c>
      <c r="G15" s="13">
        <f>ROUND(E15-F15,0)</f>
        <v>207559</v>
      </c>
      <c r="H15" s="13">
        <f>ROUND(G15*H6,0)</f>
        <v>37361</v>
      </c>
      <c r="I15" s="13">
        <f>G15+H15</f>
        <v>244920</v>
      </c>
      <c r="J15" s="13">
        <f>G15*1%</f>
        <v>2075.59</v>
      </c>
      <c r="K15" s="13">
        <f>G15*5%</f>
        <v>10377.950000000001</v>
      </c>
      <c r="L15" s="13">
        <f>G15*10%</f>
        <v>20755.900000000001</v>
      </c>
      <c r="M15" s="13">
        <f>G15*M6</f>
        <v>20755.900000000001</v>
      </c>
      <c r="N15" s="38">
        <f>H15</f>
        <v>37361</v>
      </c>
      <c r="O15" s="13">
        <v>0</v>
      </c>
      <c r="P15" s="26">
        <f>G15-J15-K15-L15-O15-M15</f>
        <v>153593.66</v>
      </c>
      <c r="Q15" s="13" t="s">
        <v>30</v>
      </c>
      <c r="R15" s="13"/>
      <c r="S15" s="13"/>
      <c r="T15" s="13">
        <v>153593</v>
      </c>
      <c r="U15" s="33" t="s">
        <v>26</v>
      </c>
      <c r="V15" s="37"/>
    </row>
    <row r="16" spans="1:22" ht="24.95" customHeight="1" x14ac:dyDescent="0.25">
      <c r="A16" s="3">
        <v>60083</v>
      </c>
      <c r="B16" s="25" t="s">
        <v>14</v>
      </c>
      <c r="C16" s="1"/>
      <c r="D16" s="40" t="s">
        <v>28</v>
      </c>
      <c r="E16" s="13">
        <f>N15</f>
        <v>37361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39">
        <f>E16</f>
        <v>37361</v>
      </c>
      <c r="Q16" s="13" t="s">
        <v>31</v>
      </c>
      <c r="R16" s="13"/>
      <c r="S16" s="13"/>
      <c r="T16" s="13">
        <v>41989</v>
      </c>
      <c r="U16" s="33" t="s">
        <v>29</v>
      </c>
      <c r="V16" s="37"/>
    </row>
    <row r="17" spans="1:22" ht="24.95" customHeight="1" x14ac:dyDescent="0.25">
      <c r="A17" s="3">
        <v>60083</v>
      </c>
      <c r="B17" s="25" t="s">
        <v>58</v>
      </c>
      <c r="C17" s="1">
        <v>45434</v>
      </c>
      <c r="D17" s="40">
        <v>15</v>
      </c>
      <c r="E17" s="13">
        <v>25709</v>
      </c>
      <c r="F17" s="13">
        <v>0</v>
      </c>
      <c r="G17" s="13">
        <f>ROUND(E17-F17,0)</f>
        <v>25709</v>
      </c>
      <c r="H17" s="13">
        <f>ROUND(G17*H6,0)</f>
        <v>4628</v>
      </c>
      <c r="I17" s="13">
        <f>G17+H17</f>
        <v>30337</v>
      </c>
      <c r="J17" s="13">
        <f>G17*1%</f>
        <v>257.09000000000003</v>
      </c>
      <c r="K17" s="13">
        <f>G17*5%</f>
        <v>1285.45</v>
      </c>
      <c r="L17" s="13">
        <f>G17*10%</f>
        <v>2570.9</v>
      </c>
      <c r="M17" s="13">
        <f>G17*M6</f>
        <v>2570.9</v>
      </c>
      <c r="N17" s="38">
        <f>H17</f>
        <v>4628</v>
      </c>
      <c r="O17" s="13">
        <v>0</v>
      </c>
      <c r="P17" s="26">
        <f>G17-J17-K17-L17-O17-M17</f>
        <v>19024.659999999996</v>
      </c>
      <c r="Q17" s="13"/>
      <c r="R17" s="13"/>
      <c r="S17" s="13"/>
      <c r="T17" s="13">
        <v>19025</v>
      </c>
      <c r="U17" s="33" t="s">
        <v>33</v>
      </c>
      <c r="V17" s="37"/>
    </row>
    <row r="18" spans="1:22" ht="24.95" customHeight="1" x14ac:dyDescent="0.25">
      <c r="A18" s="3">
        <v>60083</v>
      </c>
      <c r="B18" s="13" t="s">
        <v>14</v>
      </c>
      <c r="C18" s="13"/>
      <c r="D18" s="46">
        <v>15</v>
      </c>
      <c r="E18" s="13">
        <f>N17</f>
        <v>4628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8">
        <f>E18</f>
        <v>4628</v>
      </c>
      <c r="Q18" s="13"/>
      <c r="R18" s="13"/>
      <c r="S18" s="13"/>
      <c r="T18" s="13"/>
      <c r="U18" s="34"/>
      <c r="V18" s="37"/>
    </row>
    <row r="19" spans="1:22" ht="24.95" customHeight="1" thickBot="1" x14ac:dyDescent="0.3">
      <c r="A19" s="14"/>
      <c r="B19" s="16"/>
      <c r="C19" s="16"/>
      <c r="D19" s="47"/>
      <c r="E19" s="16"/>
      <c r="F19" s="16"/>
      <c r="G19" s="16"/>
      <c r="H19" s="16"/>
      <c r="I19" s="16"/>
      <c r="J19" s="16"/>
      <c r="K19" s="28"/>
      <c r="L19" s="28"/>
      <c r="M19" s="28"/>
      <c r="N19" s="28"/>
      <c r="O19" s="16"/>
      <c r="P19" s="16"/>
      <c r="Q19" s="16"/>
      <c r="R19" s="16"/>
      <c r="S19" s="16"/>
      <c r="T19" s="16"/>
      <c r="U19" s="35"/>
      <c r="V19" s="30">
        <f>SUM(P13:P18,0)-SUM(T13:T18,0)</f>
        <v>0.78000000002793968</v>
      </c>
    </row>
    <row r="20" spans="1:22" ht="24.95" customHeight="1" x14ac:dyDescent="0.25">
      <c r="A20" s="14"/>
      <c r="B20" s="15"/>
      <c r="C20" s="15"/>
      <c r="D20" s="48"/>
      <c r="E20" s="15"/>
      <c r="F20" s="15"/>
      <c r="G20" s="15"/>
      <c r="H20" s="15"/>
      <c r="I20" s="15"/>
      <c r="J20" s="29">
        <f t="shared" ref="J20:O20" si="3">SUM(J7:J19)</f>
        <v>10353.67</v>
      </c>
      <c r="K20" s="29">
        <f t="shared" si="3"/>
        <v>51768.349999999991</v>
      </c>
      <c r="L20" s="29">
        <f t="shared" si="3"/>
        <v>86068.2</v>
      </c>
      <c r="M20" s="29">
        <f t="shared" si="3"/>
        <v>68599.7</v>
      </c>
      <c r="N20" s="29">
        <f t="shared" si="3"/>
        <v>186367</v>
      </c>
      <c r="O20" s="29">
        <f t="shared" si="3"/>
        <v>0</v>
      </c>
      <c r="P20" s="29">
        <f>SUM(P7:P19)</f>
        <v>1004944.0800000001</v>
      </c>
      <c r="Q20" s="15" t="s">
        <v>5</v>
      </c>
      <c r="R20" s="29"/>
      <c r="S20" s="29"/>
      <c r="T20" s="29">
        <f>SUM(T5:T19)</f>
        <v>1004942</v>
      </c>
      <c r="U20" s="36"/>
      <c r="V20" s="37"/>
    </row>
    <row r="21" spans="1:22" ht="24.95" customHeight="1" x14ac:dyDescent="0.25">
      <c r="A21" s="14"/>
      <c r="B21" s="15"/>
      <c r="C21" s="15"/>
      <c r="D21" s="48"/>
      <c r="E21" s="15"/>
      <c r="F21" s="15"/>
      <c r="G21" s="15"/>
      <c r="H21" s="15"/>
      <c r="I21" s="15"/>
      <c r="J21" s="29"/>
      <c r="K21" s="29"/>
      <c r="L21" s="29"/>
      <c r="M21" s="29"/>
      <c r="N21" s="29"/>
      <c r="O21" s="29"/>
      <c r="P21" s="29"/>
      <c r="Q21" s="15"/>
      <c r="R21" s="29"/>
      <c r="S21" s="29"/>
      <c r="T21" s="29"/>
      <c r="U21" s="36"/>
      <c r="V21" s="37"/>
    </row>
    <row r="22" spans="1:22" ht="24.95" customHeight="1" thickBot="1" x14ac:dyDescent="0.3">
      <c r="A22" s="14"/>
      <c r="B22" s="16"/>
      <c r="C22" s="16"/>
      <c r="D22" s="47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8" t="s">
        <v>4</v>
      </c>
      <c r="R22" s="16"/>
      <c r="S22" s="16"/>
      <c r="T22" s="28">
        <f>P20-T20</f>
        <v>2.0800000000745058</v>
      </c>
      <c r="U22" s="35"/>
      <c r="V22" s="50"/>
    </row>
    <row r="23" spans="1:22" ht="24.95" customHeight="1" x14ac:dyDescent="0.25">
      <c r="B23" s="11"/>
      <c r="C23" s="11"/>
      <c r="D23" s="49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2" ht="24.95" customHeight="1" x14ac:dyDescent="0.25">
      <c r="B24" s="11"/>
      <c r="C24" s="11"/>
      <c r="D24" s="4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2" ht="24.95" customHeight="1" thickBot="1" x14ac:dyDescent="0.3"/>
    <row r="26" spans="1:22" ht="24.95" customHeight="1" thickBot="1" x14ac:dyDescent="0.3">
      <c r="H26" s="67" t="s">
        <v>23</v>
      </c>
      <c r="I26" s="68"/>
      <c r="J26" s="68"/>
      <c r="K26" s="69"/>
    </row>
    <row r="27" spans="1:22" ht="24.95" customHeight="1" x14ac:dyDescent="0.25">
      <c r="H27" s="67" t="s">
        <v>32</v>
      </c>
      <c r="I27" s="68"/>
      <c r="J27" s="68"/>
      <c r="K27" s="69"/>
    </row>
    <row r="28" spans="1:22" ht="24.95" customHeight="1" x14ac:dyDescent="0.25">
      <c r="H28" s="70" t="s">
        <v>16</v>
      </c>
      <c r="I28" s="71"/>
      <c r="J28" s="63">
        <f>K20+L20+M20</f>
        <v>206436.25</v>
      </c>
      <c r="K28" s="64"/>
    </row>
    <row r="29" spans="1:22" ht="24.95" customHeight="1" x14ac:dyDescent="0.25">
      <c r="H29" s="70" t="s">
        <v>17</v>
      </c>
      <c r="I29" s="71"/>
      <c r="J29" s="63">
        <f>T22</f>
        <v>2.0800000000745058</v>
      </c>
      <c r="K29" s="64"/>
    </row>
    <row r="30" spans="1:22" ht="24.95" customHeight="1" x14ac:dyDescent="0.25">
      <c r="H30" s="70" t="s">
        <v>18</v>
      </c>
      <c r="I30" s="71"/>
      <c r="J30" s="63" t="s">
        <v>19</v>
      </c>
      <c r="K30" s="64"/>
    </row>
    <row r="31" spans="1:22" ht="24.95" customHeight="1" thickBot="1" x14ac:dyDescent="0.3">
      <c r="H31" s="61" t="s">
        <v>22</v>
      </c>
      <c r="I31" s="62"/>
      <c r="J31" s="65">
        <f>N20-P14-P9-P11-P16-P18</f>
        <v>0</v>
      </c>
      <c r="K31" s="66"/>
    </row>
  </sheetData>
  <mergeCells count="11">
    <mergeCell ref="V5:V6"/>
    <mergeCell ref="H31:I31"/>
    <mergeCell ref="J28:K28"/>
    <mergeCell ref="J29:K29"/>
    <mergeCell ref="J30:K30"/>
    <mergeCell ref="J31:K31"/>
    <mergeCell ref="H26:K26"/>
    <mergeCell ref="H27:K27"/>
    <mergeCell ref="H28:I28"/>
    <mergeCell ref="H29:I29"/>
    <mergeCell ref="H30:I30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2025-05-29T11:58:06Z</dcterms:modified>
</cp:coreProperties>
</file>