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jakta\H D Construction\"/>
    </mc:Choice>
  </mc:AlternateContent>
  <xr:revisionPtr revIDLastSave="0" documentId="13_ncr:1_{88CBBA38-6EFC-4CDB-992A-C11E35FFD251}" xr6:coauthVersionLast="47" xr6:coauthVersionMax="47" xr10:uidLastSave="{00000000-0000-0000-0000-000000000000}"/>
  <bookViews>
    <workbookView xWindow="390" yWindow="390" windowWidth="14355" windowHeight="14925" activeTab="1" xr2:uid="{00000000-000D-0000-FFFF-FFFF00000000}"/>
  </bookViews>
  <sheets>
    <sheet name="Sheet1" sheetId="1" r:id="rId1"/>
    <sheet name="Sheet1 (2)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3" l="1"/>
  <c r="O41" i="3" s="1"/>
  <c r="U41" i="3" s="1"/>
  <c r="O37" i="3"/>
  <c r="U39" i="3" s="1"/>
  <c r="O34" i="3"/>
  <c r="U35" i="3" s="1"/>
  <c r="O31" i="3"/>
  <c r="R30" i="3"/>
  <c r="S30" i="3" s="1"/>
  <c r="R27" i="3"/>
  <c r="S27" i="3" s="1"/>
  <c r="R26" i="3"/>
  <c r="S26" i="3" s="1"/>
  <c r="G26" i="3"/>
  <c r="K26" i="3" s="1"/>
  <c r="G23" i="3"/>
  <c r="J23" i="3" s="1"/>
  <c r="H26" i="3" l="1"/>
  <c r="M26" i="3" s="1"/>
  <c r="E27" i="3" s="1"/>
  <c r="O27" i="3" s="1"/>
  <c r="J26" i="3"/>
  <c r="L26" i="3"/>
  <c r="U32" i="3"/>
  <c r="H23" i="3"/>
  <c r="M23" i="3" s="1"/>
  <c r="K23" i="3"/>
  <c r="E25" i="1"/>
  <c r="O25" i="1" s="1"/>
  <c r="W25" i="1" s="1"/>
  <c r="I26" i="3" l="1"/>
  <c r="O26" i="3" s="1"/>
  <c r="U29" i="3" s="1"/>
  <c r="I23" i="3"/>
  <c r="O23" i="3" s="1"/>
  <c r="E24" i="3"/>
  <c r="O24" i="3" s="1"/>
  <c r="O21" i="1"/>
  <c r="W23" i="1" s="1"/>
  <c r="O18" i="1"/>
  <c r="W19" i="1" s="1"/>
  <c r="O15" i="1"/>
  <c r="U25" i="3" l="1"/>
  <c r="N27" i="1"/>
  <c r="E11" i="2" l="1"/>
  <c r="E20" i="2"/>
  <c r="N11" i="2" l="1"/>
  <c r="G15" i="2"/>
  <c r="H15" i="2" s="1"/>
  <c r="G16" i="2"/>
  <c r="J16" i="2" s="1"/>
  <c r="G17" i="2"/>
  <c r="H17" i="2" s="1"/>
  <c r="G18" i="2"/>
  <c r="J18" i="2" s="1"/>
  <c r="H18" i="2"/>
  <c r="K16" i="2" l="1"/>
  <c r="L16" i="2"/>
  <c r="K15" i="2"/>
  <c r="I16" i="2"/>
  <c r="H16" i="2"/>
  <c r="K17" i="2"/>
  <c r="L18" i="2"/>
  <c r="I18" i="2"/>
  <c r="M18" i="2" s="1"/>
  <c r="L17" i="2"/>
  <c r="J15" i="2"/>
  <c r="I17" i="2"/>
  <c r="M17" i="2" s="1"/>
  <c r="I15" i="2"/>
  <c r="L15" i="2"/>
  <c r="J17" i="2"/>
  <c r="M16" i="2" l="1"/>
  <c r="M15" i="2"/>
  <c r="G14" i="2"/>
  <c r="G13" i="2"/>
  <c r="G6" i="2"/>
  <c r="H6" i="2" s="1"/>
  <c r="G5" i="2"/>
  <c r="I5" i="2" s="1"/>
  <c r="G10" i="1"/>
  <c r="P16" i="1"/>
  <c r="P19" i="1"/>
  <c r="P23" i="1"/>
  <c r="S14" i="1"/>
  <c r="T14" i="1" s="1"/>
  <c r="W16" i="1" s="1"/>
  <c r="P13" i="1"/>
  <c r="S11" i="1"/>
  <c r="T11" i="1" s="1"/>
  <c r="S10" i="1"/>
  <c r="T10" i="1" s="1"/>
  <c r="P9" i="1"/>
  <c r="H10" i="1" l="1"/>
  <c r="M10" i="1" s="1"/>
  <c r="E11" i="1" s="1"/>
  <c r="O11" i="1" s="1"/>
  <c r="J13" i="2"/>
  <c r="N20" i="2" s="1"/>
  <c r="K13" i="2"/>
  <c r="I14" i="2"/>
  <c r="K14" i="2"/>
  <c r="I13" i="2"/>
  <c r="H5" i="2"/>
  <c r="M5" i="2" s="1"/>
  <c r="J6" i="2"/>
  <c r="J14" i="2"/>
  <c r="L6" i="2"/>
  <c r="I6" i="2"/>
  <c r="L5" i="2"/>
  <c r="L11" i="2" s="1"/>
  <c r="L13" i="2"/>
  <c r="L14" i="2"/>
  <c r="H13" i="2"/>
  <c r="M13" i="2" s="1"/>
  <c r="H14" i="2"/>
  <c r="L10" i="1"/>
  <c r="L27" i="1" s="1"/>
  <c r="J10" i="1"/>
  <c r="K10" i="1"/>
  <c r="I10" i="1" l="1"/>
  <c r="M14" i="2"/>
  <c r="M20" i="2" s="1"/>
  <c r="O20" i="2" s="1"/>
  <c r="M6" i="2"/>
  <c r="M11" i="2" s="1"/>
  <c r="O11" i="2" s="1"/>
  <c r="O10" i="1"/>
  <c r="W13" i="1" s="1"/>
  <c r="P6" i="1" l="1"/>
  <c r="G7" i="1" l="1"/>
  <c r="J7" i="1" s="1"/>
  <c r="J27" i="1" s="1"/>
  <c r="K7" i="1" l="1"/>
  <c r="K27" i="1" s="1"/>
  <c r="K33" i="1" s="1"/>
  <c r="H7" i="1" l="1"/>
  <c r="T27" i="1"/>
  <c r="M7" i="1" l="1"/>
  <c r="I7" i="1"/>
  <c r="M27" i="1" l="1"/>
  <c r="E8" i="1"/>
  <c r="O8" i="1" s="1"/>
  <c r="O7" i="1"/>
  <c r="W9" i="1" s="1"/>
  <c r="O27" i="1" l="1"/>
  <c r="T29" i="1" s="1"/>
  <c r="K34" i="1" s="1"/>
  <c r="W28" i="1"/>
  <c r="M31" i="1"/>
</calcChain>
</file>

<file path=xl/sharedStrings.xml><?xml version="1.0" encoding="utf-8"?>
<sst xmlns="http://schemas.openxmlformats.org/spreadsheetml/2006/main" count="131" uniqueCount="95">
  <si>
    <t>Invoice Reconcilation</t>
  </si>
  <si>
    <t>Invoice Details</t>
  </si>
  <si>
    <t>Invoice Date</t>
  </si>
  <si>
    <t>Invoice No</t>
  </si>
  <si>
    <t>Basic Amt</t>
  </si>
  <si>
    <t>18% GST</t>
  </si>
  <si>
    <t>Amount</t>
  </si>
  <si>
    <t>GST SD (18%)</t>
  </si>
  <si>
    <t>Final Amount</t>
  </si>
  <si>
    <t>PAYMENT NOTE No.</t>
  </si>
  <si>
    <t>Total Amount Paid</t>
  </si>
  <si>
    <t>UTR</t>
  </si>
  <si>
    <t>SD (5%)</t>
  </si>
  <si>
    <t>TDS Amount @ 1% on BASIC AMOUNT</t>
  </si>
  <si>
    <t xml:space="preserve">Debit </t>
  </si>
  <si>
    <t>After Debit Amt</t>
  </si>
  <si>
    <t>Balance Payable Amount Rs. -</t>
  </si>
  <si>
    <t>Total Paid Amount Rs. -</t>
  </si>
  <si>
    <t>Hold amount for excess qty. against DPR</t>
  </si>
  <si>
    <t>MZN, UP</t>
  </si>
  <si>
    <t>TDS (1%)</t>
  </si>
  <si>
    <t>18-07-2023 NEFT/AXISP00407699534/RIUP23/1122A/H D CONSTRUCTI 1485000.00</t>
  </si>
  <si>
    <t>RIUP23/1122</t>
  </si>
  <si>
    <t>HD Construction</t>
  </si>
  <si>
    <t xml:space="preserve">CONSTRUCTION WORK OF OHT  AT GP VILLAGE SAIDPUR BLOCK KHATAULI </t>
  </si>
  <si>
    <t>03-10-2023 NEFT/AXISP00430209797/RIUP23/2452/H D CONSTRUCTION/SBIN0050699 990000.00</t>
  </si>
  <si>
    <t>RIUP23/2452</t>
  </si>
  <si>
    <t>BOUNDARY WALL WORK AT FAHIMPUR KHURD VILLAGE</t>
  </si>
  <si>
    <t>03-10-2023 NEFT/AXISP00429778567/RIUP23/2433/H D CONSTRUCTION/SBIN0050699 99000.00</t>
  </si>
  <si>
    <t>RIUP23/2433</t>
  </si>
  <si>
    <t>HT ( 10% )</t>
  </si>
  <si>
    <t xml:space="preserve">Total Hold </t>
  </si>
  <si>
    <t>Advance / Surplus</t>
  </si>
  <si>
    <t>Debit</t>
  </si>
  <si>
    <t>Sub contractor Name</t>
  </si>
  <si>
    <t>Bill Amount</t>
  </si>
  <si>
    <t xml:space="preserve">Rishal Construction </t>
  </si>
  <si>
    <t>Net Amount</t>
  </si>
  <si>
    <t>OC (10%)</t>
  </si>
  <si>
    <t>Total</t>
  </si>
  <si>
    <t>Balance</t>
  </si>
  <si>
    <t>Village Name</t>
  </si>
  <si>
    <t>BOUNDARY WALL WORK FAHIMPUR KHURD VILLAGE</t>
  </si>
  <si>
    <t>BALANCE WORK ROAD RESTORATION AT MEDPUR BLOCK SADAR</t>
  </si>
  <si>
    <t xml:space="preserve">Dehchand Village Road Restoration work </t>
  </si>
  <si>
    <t xml:space="preserve">Aklor Village Road Restoration work </t>
  </si>
  <si>
    <t xml:space="preserve">Kallarpur Village Road Restoration work </t>
  </si>
  <si>
    <t xml:space="preserve">Kacholi Village Road Restoration work </t>
  </si>
  <si>
    <t>BALANCE REINSTATEMENT WORK  AT BHAISANI  Village BLOCK PURKAZI</t>
  </si>
  <si>
    <t>CONSTRUCTION OF BOUNDARY WALL WORK  AT  BASAYACH  BLOCK KHATAULI</t>
  </si>
  <si>
    <t xml:space="preserve"> PUMP HOUSE WORK. AT FAHIMPUR KHURD  VILLAGE </t>
  </si>
  <si>
    <t>Amount As per Site</t>
  </si>
  <si>
    <t>GST</t>
  </si>
  <si>
    <t>Updated On 05-07-2024</t>
  </si>
  <si>
    <t>T.I -3, 4 &amp; 5 has no clarity</t>
  </si>
  <si>
    <t>BOUNDARY WALL WORK AT Basayach  VILLAGE</t>
  </si>
  <si>
    <t>BOUNDARY WALL WORK AT Saidpur VILLAGE</t>
  </si>
  <si>
    <t>BOUNDARY WALL WORK AT Yahiyapur VILLAGE</t>
  </si>
  <si>
    <t>Advance</t>
  </si>
  <si>
    <t>Subcontractor:</t>
  </si>
  <si>
    <t>State: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</si>
  <si>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</si>
  <si>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</si>
  <si>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</si>
  <si>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</si>
  <si>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</si>
  <si>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</si>
  <si>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</si>
  <si>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</si>
  <si>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</si>
  <si>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</si>
  <si>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</si>
  <si>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</si>
  <si>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Hydro_Testing</t>
  </si>
  <si>
    <t>GST_SD_Amount</t>
  </si>
  <si>
    <t>Hold the Amount because the Qty. is more then the DPR</t>
  </si>
  <si>
    <t>Final_Amount</t>
  </si>
  <si>
    <t>Payment_Amount</t>
  </si>
  <si>
    <t>TDS_Payment_Amount</t>
  </si>
  <si>
    <t>Total_Amount</t>
  </si>
  <si>
    <t>GST  Release Note</t>
  </si>
  <si>
    <t>GST Release Note</t>
  </si>
  <si>
    <t xml:space="preserve">GST Release Note </t>
  </si>
  <si>
    <t xml:space="preserve">SAIDPUR  BLOCK KHATAULI  Village CONSTRUCTION OF BOUNDARY WALL WORK </t>
  </si>
  <si>
    <t xml:space="preserve"> SAIDPUR  BLOCK KHATAULI  Village CONSTRUCTION OF PUMP HOUSE WORK  </t>
  </si>
  <si>
    <r>
      <t xml:space="preserve"> KHALWARA   BLOCK JANSATH  Village CONSTRUCTION OF OHT</t>
    </r>
    <r>
      <rPr>
        <sz val="11"/>
        <color theme="1"/>
        <rFont val="Comic Sans MS"/>
        <family val="4"/>
      </rPr>
      <t xml:space="preserve"> work </t>
    </r>
  </si>
  <si>
    <t xml:space="preserve"> SAIDiPUR  Raju BLOCK  Jansath Village CONSTRUCTION OF OHT WORK  </t>
  </si>
  <si>
    <t xml:space="preserve"> FAHIMPUR KHURD VILLAGE Village BOUNDARY WALL WORK </t>
  </si>
  <si>
    <t xml:space="preserve"> GP VILLAGE SAIDPUR BLOCK KHATAULI  Village CONSTRUCTION WORK</t>
  </si>
  <si>
    <t xml:space="preserve"> Basayach  VILLAGE BOUNDARY WALL WORK </t>
  </si>
  <si>
    <t xml:space="preserve"> Saidpur VILLAGE  BOUNDARY WALL WORK </t>
  </si>
  <si>
    <t xml:space="preserve"> Yahiyapur VILLAGE BOUNDARY WALL WORK </t>
  </si>
  <si>
    <t xml:space="preserve">  FAHIMPUR KHURD  VILLAGE  PUMP HOUSE WORK. </t>
  </si>
  <si>
    <t>Uttar Pradesh</t>
  </si>
  <si>
    <t>Muzaffarnagar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</si>
</sst>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FF0000"/>
      <name val="Comic Sans MS"/>
      <family val="4"/>
    </font>
    <font>
      <sz val="9"/>
      <color rgb="FFFF0000"/>
      <name val="Comic Sans MS"/>
      <family val="4"/>
    </font>
    <font>
      <b/>
      <sz val="11"/>
      <color rgb="FFFF0000"/>
      <name val="Calibri"/>
      <family val="2"/>
      <scheme val="minor"/>
    </font>
    <font>
      <b/>
      <sz val="10"/>
      <name val="Comic Sans MS"/>
      <family val="4"/>
    </font>
    <font>
      <sz val="11"/>
      <color theme="1"/>
      <name val="Comic Sans MS"/>
      <family val="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0">
    <xf numFmtId="0" fontId="0" fillId="0" borderId="0" xfId="0"/>
    <xf numFmtId="0" fontId="5" fillId="2" borderId="3" xfId="0" applyFont="1" applyFill="1" applyBorder="1" applyAlignment="1">
      <alignment horizontal="center" vertical="center"/>
    </xf>
    <xf numFmtId="43" fontId="6" fillId="2" borderId="4" xfId="1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15" fontId="3" fillId="2" borderId="21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43" fontId="5" fillId="2" borderId="34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9" fontId="3" fillId="2" borderId="12" xfId="1" applyNumberFormat="1" applyFont="1" applyFill="1" applyBorder="1" applyAlignment="1">
      <alignment vertical="center"/>
    </xf>
    <xf numFmtId="9" fontId="3" fillId="2" borderId="31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horizontal="right"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35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43" fontId="3" fillId="2" borderId="36" xfId="1" applyNumberFormat="1" applyFont="1" applyFill="1" applyBorder="1" applyAlignment="1">
      <alignment vertical="center"/>
    </xf>
    <xf numFmtId="43" fontId="3" fillId="2" borderId="37" xfId="1" applyNumberFormat="1" applyFont="1" applyFill="1" applyBorder="1" applyAlignment="1">
      <alignment vertical="center"/>
    </xf>
    <xf numFmtId="0" fontId="3" fillId="2" borderId="12" xfId="0" quotePrefix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43" fontId="5" fillId="2" borderId="7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13" xfId="1" applyNumberFormat="1" applyFont="1" applyFill="1" applyBorder="1" applyAlignment="1">
      <alignment vertical="center"/>
    </xf>
    <xf numFmtId="43" fontId="3" fillId="3" borderId="21" xfId="1" applyNumberFormat="1" applyFont="1" applyFill="1" applyBorder="1" applyAlignment="1">
      <alignment vertical="center"/>
    </xf>
    <xf numFmtId="43" fontId="3" fillId="3" borderId="12" xfId="1" applyNumberFormat="1" applyFont="1" applyFill="1" applyBorder="1" applyAlignment="1">
      <alignment vertical="center"/>
    </xf>
    <xf numFmtId="43" fontId="3" fillId="3" borderId="18" xfId="1" applyNumberFormat="1" applyFont="1" applyFill="1" applyBorder="1" applyAlignment="1">
      <alignment vertical="center"/>
    </xf>
    <xf numFmtId="43" fontId="3" fillId="3" borderId="36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9" fontId="3" fillId="3" borderId="12" xfId="1" applyNumberFormat="1" applyFont="1" applyFill="1" applyBorder="1" applyAlignment="1">
      <alignment vertical="center"/>
    </xf>
    <xf numFmtId="9" fontId="3" fillId="3" borderId="31" xfId="1" applyNumberFormat="1" applyFont="1" applyFill="1" applyBorder="1" applyAlignment="1">
      <alignment vertical="center"/>
    </xf>
    <xf numFmtId="43" fontId="3" fillId="3" borderId="31" xfId="1" applyNumberFormat="1" applyFont="1" applyFill="1" applyBorder="1" applyAlignment="1">
      <alignment vertical="center"/>
    </xf>
    <xf numFmtId="43" fontId="3" fillId="3" borderId="11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0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43" fontId="3" fillId="2" borderId="20" xfId="1" applyNumberFormat="1" applyFont="1" applyFill="1" applyBorder="1" applyAlignment="1">
      <alignment vertical="center" wrapText="1"/>
    </xf>
    <xf numFmtId="4" fontId="8" fillId="2" borderId="21" xfId="0" applyNumberFormat="1" applyFont="1" applyFill="1" applyBorder="1" applyAlignment="1">
      <alignment vertical="center"/>
    </xf>
    <xf numFmtId="15" fontId="3" fillId="2" borderId="23" xfId="0" applyNumberFormat="1" applyFont="1" applyFill="1" applyBorder="1" applyAlignment="1">
      <alignment horizontal="center" vertical="center"/>
    </xf>
    <xf numFmtId="2" fontId="3" fillId="2" borderId="23" xfId="0" applyNumberFormat="1" applyFont="1" applyFill="1" applyBorder="1" applyAlignment="1">
      <alignment horizontal="center" vertical="center"/>
    </xf>
    <xf numFmtId="15" fontId="3" fillId="2" borderId="12" xfId="0" applyNumberFormat="1" applyFont="1" applyFill="1" applyBorder="1" applyAlignment="1">
      <alignment horizontal="center" vertical="center"/>
    </xf>
    <xf numFmtId="1" fontId="3" fillId="2" borderId="23" xfId="0" applyNumberFormat="1" applyFont="1" applyFill="1" applyBorder="1" applyAlignment="1">
      <alignment horizontal="center" vertical="center"/>
    </xf>
    <xf numFmtId="43" fontId="5" fillId="2" borderId="20" xfId="1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horizontal="center" vertical="center" wrapText="1"/>
    </xf>
    <xf numFmtId="43" fontId="5" fillId="2" borderId="31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1" fontId="3" fillId="2" borderId="23" xfId="0" applyNumberFormat="1" applyFont="1" applyFill="1" applyBorder="1" applyAlignment="1">
      <alignment horizontal="center" vertical="center" wrapText="1"/>
    </xf>
    <xf numFmtId="2" fontId="3" fillId="2" borderId="23" xfId="0" applyNumberFormat="1" applyFont="1" applyFill="1" applyBorder="1" applyAlignment="1">
      <alignment horizontal="center" vertical="center" wrapText="1"/>
    </xf>
    <xf numFmtId="43" fontId="5" fillId="2" borderId="20" xfId="1" applyNumberFormat="1" applyFont="1" applyFill="1" applyBorder="1" applyAlignment="1">
      <alignment vertical="center" wrapText="1"/>
    </xf>
    <xf numFmtId="0" fontId="9" fillId="2" borderId="6" xfId="0" applyFont="1" applyFill="1" applyBorder="1" applyAlignment="1">
      <alignment horizontal="center" vertical="center" wrapText="1"/>
    </xf>
    <xf numFmtId="15" fontId="9" fillId="2" borderId="12" xfId="0" applyNumberFormat="1" applyFont="1" applyFill="1" applyBorder="1" applyAlignment="1">
      <alignment horizontal="center" vertical="center"/>
    </xf>
    <xf numFmtId="2" fontId="9" fillId="2" borderId="23" xfId="0" applyNumberFormat="1" applyFont="1" applyFill="1" applyBorder="1" applyAlignment="1">
      <alignment horizontal="center" vertical="center"/>
    </xf>
    <xf numFmtId="43" fontId="9" fillId="2" borderId="9" xfId="1" applyNumberFormat="1" applyFont="1" applyFill="1" applyBorder="1" applyAlignment="1">
      <alignment vertical="center"/>
    </xf>
    <xf numFmtId="2" fontId="3" fillId="2" borderId="20" xfId="0" applyNumberFormat="1" applyFont="1" applyFill="1" applyBorder="1" applyAlignment="1">
      <alignment horizontal="center" vertical="center"/>
    </xf>
    <xf numFmtId="2" fontId="3" fillId="2" borderId="14" xfId="0" applyNumberFormat="1" applyFont="1" applyFill="1" applyBorder="1" applyAlignment="1">
      <alignment horizontal="center" vertical="center"/>
    </xf>
    <xf numFmtId="43" fontId="9" fillId="2" borderId="14" xfId="1" applyNumberFormat="1" applyFont="1" applyFill="1" applyBorder="1" applyAlignment="1">
      <alignment vertical="center"/>
    </xf>
    <xf numFmtId="43" fontId="10" fillId="2" borderId="7" xfId="1" applyNumberFormat="1" applyFont="1" applyFill="1" applyBorder="1" applyAlignment="1">
      <alignment vertical="center"/>
    </xf>
    <xf numFmtId="43" fontId="10" fillId="2" borderId="10" xfId="1" applyNumberFormat="1" applyFont="1" applyFill="1" applyBorder="1" applyAlignment="1">
      <alignment vertical="center"/>
    </xf>
    <xf numFmtId="43" fontId="10" fillId="2" borderId="0" xfId="1" applyNumberFormat="1" applyFont="1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0" fontId="0" fillId="0" borderId="18" xfId="0" applyBorder="1" applyAlignment="1">
      <alignment vertical="center"/>
    </xf>
    <xf numFmtId="0" fontId="0" fillId="0" borderId="26" xfId="0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0" fontId="5" fillId="2" borderId="42" xfId="0" applyFont="1" applyFill="1" applyBorder="1" applyAlignment="1">
      <alignment horizontal="center" vertical="center" wrapText="1"/>
    </xf>
    <xf numFmtId="43" fontId="3" fillId="2" borderId="43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0" fontId="0" fillId="2" borderId="14" xfId="0" applyFill="1" applyBorder="1" applyAlignment="1">
      <alignment vertical="center"/>
    </xf>
    <xf numFmtId="43" fontId="5" fillId="2" borderId="28" xfId="1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4" fontId="0" fillId="2" borderId="0" xfId="0" applyNumberFormat="1" applyFill="1" applyAlignment="1">
      <alignment vertical="center"/>
    </xf>
    <xf numFmtId="15" fontId="3" fillId="2" borderId="14" xfId="0" applyNumberFormat="1" applyFont="1" applyFill="1" applyBorder="1" applyAlignment="1">
      <alignment horizontal="center" vertical="center"/>
    </xf>
    <xf numFmtId="0" fontId="3" fillId="2" borderId="14" xfId="0" quotePrefix="1" applyFont="1" applyFill="1" applyBorder="1" applyAlignment="1">
      <alignment horizontal="center" vertical="center"/>
    </xf>
    <xf numFmtId="43" fontId="3" fillId="3" borderId="23" xfId="1" applyNumberFormat="1" applyFont="1" applyFill="1" applyBorder="1" applyAlignment="1">
      <alignment vertical="center"/>
    </xf>
    <xf numFmtId="43" fontId="3" fillId="3" borderId="44" xfId="1" applyNumberFormat="1" applyFont="1" applyFill="1" applyBorder="1" applyAlignment="1">
      <alignment vertical="center"/>
    </xf>
    <xf numFmtId="43" fontId="3" fillId="3" borderId="26" xfId="1" applyNumberFormat="1" applyFont="1" applyFill="1" applyBorder="1" applyAlignment="1">
      <alignment vertical="center"/>
    </xf>
    <xf numFmtId="9" fontId="3" fillId="3" borderId="45" xfId="1" applyNumberFormat="1" applyFont="1" applyFill="1" applyBorder="1" applyAlignment="1">
      <alignment vertical="center"/>
    </xf>
    <xf numFmtId="43" fontId="3" fillId="3" borderId="46" xfId="1" applyNumberFormat="1" applyFont="1" applyFill="1" applyBorder="1" applyAlignment="1">
      <alignment vertical="center"/>
    </xf>
    <xf numFmtId="9" fontId="3" fillId="3" borderId="44" xfId="1" applyNumberFormat="1" applyFont="1" applyFill="1" applyBorder="1" applyAlignment="1">
      <alignment vertical="center"/>
    </xf>
    <xf numFmtId="9" fontId="3" fillId="3" borderId="47" xfId="1" applyNumberFormat="1" applyFont="1" applyFill="1" applyBorder="1" applyAlignment="1">
      <alignment vertical="center"/>
    </xf>
    <xf numFmtId="43" fontId="3" fillId="3" borderId="47" xfId="1" applyNumberFormat="1" applyFont="1" applyFill="1" applyBorder="1" applyAlignment="1">
      <alignment vertical="center"/>
    </xf>
    <xf numFmtId="43" fontId="3" fillId="2" borderId="48" xfId="1" applyNumberFormat="1" applyFont="1" applyFill="1" applyBorder="1" applyAlignment="1">
      <alignment vertical="center"/>
    </xf>
    <xf numFmtId="43" fontId="3" fillId="2" borderId="49" xfId="1" applyNumberFormat="1" applyFont="1" applyFill="1" applyBorder="1" applyAlignment="1">
      <alignment vertical="center"/>
    </xf>
    <xf numFmtId="0" fontId="3" fillId="2" borderId="48" xfId="0" quotePrefix="1" applyFont="1" applyFill="1" applyBorder="1" applyAlignment="1">
      <alignment horizontal="center" vertical="center"/>
    </xf>
    <xf numFmtId="0" fontId="7" fillId="0" borderId="0" xfId="0" applyFont="1"/>
    <xf numFmtId="43" fontId="12" fillId="2" borderId="0" xfId="1" applyNumberFormat="1" applyFont="1" applyFill="1" applyBorder="1" applyAlignment="1">
      <alignment vertical="center"/>
    </xf>
    <xf numFmtId="0" fontId="3" fillId="2" borderId="36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vertical="center" wrapText="1"/>
    </xf>
    <xf numFmtId="43" fontId="3" fillId="2" borderId="50" xfId="1" applyNumberFormat="1" applyFont="1" applyFill="1" applyBorder="1" applyAlignment="1">
      <alignment vertical="center" wrapText="1"/>
    </xf>
    <xf numFmtId="0" fontId="7" fillId="2" borderId="14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6" borderId="14" xfId="0" applyFill="1" applyBorder="1" applyAlignment="1">
      <alignment vertical="center"/>
    </xf>
    <xf numFmtId="0" fontId="0" fillId="5" borderId="14" xfId="0" applyFill="1" applyBorder="1" applyAlignment="1">
      <alignment vertical="center"/>
    </xf>
    <xf numFmtId="43" fontId="8" fillId="2" borderId="38" xfId="1" applyNumberFormat="1" applyFont="1" applyFill="1" applyBorder="1" applyAlignment="1">
      <alignment horizontal="center" vertical="center"/>
    </xf>
    <xf numFmtId="43" fontId="8" fillId="2" borderId="39" xfId="1" applyNumberFormat="1" applyFont="1" applyFill="1" applyBorder="1" applyAlignment="1">
      <alignment horizontal="center" vertical="center"/>
    </xf>
    <xf numFmtId="43" fontId="8" fillId="2" borderId="40" xfId="1" applyNumberFormat="1" applyFont="1" applyFill="1" applyBorder="1" applyAlignment="1">
      <alignment horizontal="center" vertical="center"/>
    </xf>
    <xf numFmtId="43" fontId="8" fillId="2" borderId="8" xfId="1" applyNumberFormat="1" applyFont="1" applyFill="1" applyBorder="1" applyAlignment="1">
      <alignment horizontal="center" vertical="center"/>
    </xf>
    <xf numFmtId="43" fontId="8" fillId="2" borderId="24" xfId="1" applyNumberFormat="1" applyFont="1" applyFill="1" applyBorder="1" applyAlignment="1">
      <alignment horizontal="center" vertical="center"/>
    </xf>
    <xf numFmtId="43" fontId="11" fillId="2" borderId="4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5"/>
  <sheetViews>
    <sheetView topLeftCell="A34" zoomScale="85" zoomScaleNormal="85" zoomScaleSheetLayoutView="80" workbookViewId="0">
      <selection activeCell="A6" sqref="A6:XFD12"/>
    </sheetView>
  </sheetViews>
  <sheetFormatPr defaultColWidth="9" defaultRowHeight="30" customHeight="1" x14ac:dyDescent="0.25"/>
  <cols>
    <col min="1" max="1" width="9" style="15"/>
    <col min="2" max="2" width="30" style="15" customWidth="1"/>
    <col min="3" max="3" width="16.28515625" style="15" customWidth="1"/>
    <col min="4" max="4" width="24" style="15" bestFit="1" customWidth="1"/>
    <col min="5" max="5" width="13.28515625" style="15" bestFit="1" customWidth="1"/>
    <col min="6" max="6" width="22.42578125" style="15" bestFit="1" customWidth="1"/>
    <col min="7" max="7" width="13.28515625" style="15" customWidth="1"/>
    <col min="8" max="8" width="14.7109375" style="53" customWidth="1"/>
    <col min="9" max="9" width="12.85546875" style="53" bestFit="1" customWidth="1"/>
    <col min="10" max="10" width="10.7109375" style="15" bestFit="1" customWidth="1"/>
    <col min="11" max="11" width="18" style="15" customWidth="1"/>
    <col min="12" max="12" width="12.28515625" style="15" customWidth="1"/>
    <col min="13" max="15" width="14.85546875" style="15" customWidth="1"/>
    <col min="16" max="16" width="10.85546875" style="15" customWidth="1"/>
    <col min="17" max="17" width="21.7109375" style="15" bestFit="1" customWidth="1"/>
    <col min="18" max="18" width="12.7109375" style="15" bestFit="1" customWidth="1"/>
    <col min="19" max="19" width="14.5703125" style="15" bestFit="1" customWidth="1"/>
    <col min="20" max="20" width="18.42578125" style="15" customWidth="1"/>
    <col min="21" max="21" width="84.140625" style="15" hidden="1" customWidth="1"/>
    <col min="22" max="22" width="84.140625" style="15" customWidth="1"/>
    <col min="23" max="23" width="18.42578125" style="15" customWidth="1"/>
    <col min="24" max="16384" width="9" style="15"/>
  </cols>
  <sheetData>
    <row r="1" spans="1:23" ht="30" customHeight="1" thickBot="1" x14ac:dyDescent="0.3">
      <c r="B1" s="14" t="s">
        <v>19</v>
      </c>
      <c r="E1" s="16"/>
      <c r="F1" s="16"/>
      <c r="G1" s="16"/>
      <c r="H1" s="17"/>
      <c r="I1" s="17"/>
    </row>
    <row r="2" spans="1:23" ht="30" customHeight="1" thickBot="1" x14ac:dyDescent="0.3">
      <c r="B2" s="18" t="s">
        <v>0</v>
      </c>
      <c r="C2" s="19"/>
      <c r="D2" s="19" t="s">
        <v>23</v>
      </c>
      <c r="G2" s="20"/>
      <c r="I2" s="20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23" ht="30" customHeight="1" thickBot="1" x14ac:dyDescent="0.3">
      <c r="B3" s="22"/>
      <c r="C3" s="22"/>
      <c r="D3" s="22"/>
      <c r="E3" s="22"/>
      <c r="F3" s="21"/>
      <c r="G3" s="21"/>
      <c r="H3" s="23"/>
      <c r="I3" s="23"/>
      <c r="J3" s="21"/>
      <c r="K3" s="21"/>
      <c r="L3" s="21"/>
      <c r="Q3" s="21"/>
      <c r="R3" s="24"/>
      <c r="S3" s="24"/>
      <c r="T3" s="24"/>
      <c r="U3" s="24"/>
      <c r="V3" s="24"/>
      <c r="W3" s="24"/>
    </row>
    <row r="4" spans="1:23" ht="29.25" customHeight="1" thickBot="1" x14ac:dyDescent="0.3">
      <c r="B4" s="1" t="s">
        <v>1</v>
      </c>
      <c r="C4" s="7" t="s">
        <v>2</v>
      </c>
      <c r="D4" s="7" t="s">
        <v>3</v>
      </c>
      <c r="E4" s="10" t="s">
        <v>4</v>
      </c>
      <c r="F4" s="7" t="s">
        <v>14</v>
      </c>
      <c r="G4" s="58" t="s">
        <v>15</v>
      </c>
      <c r="H4" s="2" t="s">
        <v>5</v>
      </c>
      <c r="I4" s="13" t="s">
        <v>6</v>
      </c>
      <c r="J4" s="3" t="s">
        <v>20</v>
      </c>
      <c r="K4" s="12" t="s">
        <v>12</v>
      </c>
      <c r="L4" s="12" t="s">
        <v>30</v>
      </c>
      <c r="M4" s="12" t="s">
        <v>7</v>
      </c>
      <c r="N4" s="12" t="s">
        <v>18</v>
      </c>
      <c r="O4" s="12" t="s">
        <v>8</v>
      </c>
      <c r="P4" s="4"/>
      <c r="Q4" s="3" t="s">
        <v>9</v>
      </c>
      <c r="R4" s="3" t="s">
        <v>6</v>
      </c>
      <c r="S4" s="3" t="s">
        <v>13</v>
      </c>
      <c r="T4" s="3" t="s">
        <v>10</v>
      </c>
      <c r="U4" s="58" t="s">
        <v>11</v>
      </c>
      <c r="V4" s="103" t="s">
        <v>11</v>
      </c>
      <c r="W4" s="3" t="s">
        <v>58</v>
      </c>
    </row>
    <row r="5" spans="1:23" ht="30" customHeight="1" x14ac:dyDescent="0.25">
      <c r="B5" s="25"/>
      <c r="C5" s="26"/>
      <c r="D5" s="26"/>
      <c r="E5" s="27"/>
      <c r="F5" s="55"/>
      <c r="G5" s="55"/>
      <c r="H5" s="34">
        <v>0.18</v>
      </c>
      <c r="I5" s="29"/>
      <c r="J5" s="30">
        <v>0.01</v>
      </c>
      <c r="K5" s="31">
        <v>0.05</v>
      </c>
      <c r="L5" s="31"/>
      <c r="M5" s="31">
        <v>0.18</v>
      </c>
      <c r="N5" s="31"/>
      <c r="O5" s="32"/>
      <c r="P5" s="4"/>
      <c r="Q5" s="33"/>
      <c r="R5" s="28"/>
      <c r="S5" s="34">
        <v>0.01</v>
      </c>
      <c r="T5" s="35"/>
      <c r="U5" s="55"/>
      <c r="V5" s="104"/>
      <c r="W5" s="35"/>
    </row>
    <row r="6" spans="1:23" s="60" customFormat="1" ht="30" customHeight="1" x14ac:dyDescent="0.25">
      <c r="B6" s="61"/>
      <c r="C6" s="62"/>
      <c r="D6" s="63"/>
      <c r="E6" s="64"/>
      <c r="F6" s="65"/>
      <c r="G6" s="65"/>
      <c r="H6" s="66"/>
      <c r="I6" s="67"/>
      <c r="J6" s="68"/>
      <c r="K6" s="69"/>
      <c r="L6" s="69"/>
      <c r="M6" s="69"/>
      <c r="N6" s="69"/>
      <c r="O6" s="70"/>
      <c r="P6" s="75">
        <f>A7</f>
        <v>58899</v>
      </c>
      <c r="Q6" s="71"/>
      <c r="R6" s="72"/>
      <c r="S6" s="66"/>
      <c r="T6" s="73"/>
      <c r="U6" s="74"/>
      <c r="V6" s="62"/>
      <c r="W6" s="73"/>
    </row>
    <row r="7" spans="1:23" ht="30" customHeight="1" x14ac:dyDescent="0.25">
      <c r="A7" s="108">
        <v>58899</v>
      </c>
      <c r="B7" s="6" t="s">
        <v>27</v>
      </c>
      <c r="C7" s="8">
        <v>45279</v>
      </c>
      <c r="D7" s="57">
        <v>1</v>
      </c>
      <c r="E7" s="36">
        <v>334040</v>
      </c>
      <c r="F7" s="56">
        <v>79762</v>
      </c>
      <c r="G7" s="56">
        <f>ROUND(E7-F7,0)</f>
        <v>254278</v>
      </c>
      <c r="H7" s="28">
        <f>ROUND(G7*H5,0)</f>
        <v>45770</v>
      </c>
      <c r="I7" s="29">
        <f>G7+H7</f>
        <v>300048</v>
      </c>
      <c r="J7" s="37">
        <f>ROUND(G7*$J$5,)</f>
        <v>2543</v>
      </c>
      <c r="K7" s="32">
        <f>ROUND(G7*$K$5,)</f>
        <v>12714</v>
      </c>
      <c r="L7" s="32"/>
      <c r="M7" s="32">
        <f>H7</f>
        <v>45770</v>
      </c>
      <c r="N7" s="32">
        <v>0</v>
      </c>
      <c r="O7" s="32">
        <f>ROUND(I7-SUM(J7:N7),0)</f>
        <v>239021</v>
      </c>
      <c r="P7" s="4"/>
      <c r="Q7" s="38"/>
      <c r="R7" s="28"/>
      <c r="S7" s="28"/>
      <c r="T7" s="35"/>
      <c r="U7" s="100"/>
      <c r="V7" s="105"/>
      <c r="W7" s="35"/>
    </row>
    <row r="8" spans="1:23" ht="30" customHeight="1" x14ac:dyDescent="0.25">
      <c r="B8" s="6" t="s">
        <v>52</v>
      </c>
      <c r="C8" s="8"/>
      <c r="D8" s="57"/>
      <c r="E8" s="36">
        <f>M7</f>
        <v>45770</v>
      </c>
      <c r="F8" s="56"/>
      <c r="G8" s="56"/>
      <c r="H8" s="28"/>
      <c r="I8" s="29"/>
      <c r="J8" s="37"/>
      <c r="K8" s="32"/>
      <c r="L8" s="32"/>
      <c r="M8" s="32"/>
      <c r="N8" s="32"/>
      <c r="O8" s="32">
        <f>E8</f>
        <v>45770</v>
      </c>
      <c r="P8" s="4"/>
      <c r="Q8" s="38"/>
      <c r="R8" s="28"/>
      <c r="S8" s="28"/>
      <c r="T8" s="35"/>
      <c r="U8" s="100"/>
      <c r="V8" s="105"/>
      <c r="W8" s="35"/>
    </row>
    <row r="9" spans="1:23" ht="30" customHeight="1" x14ac:dyDescent="0.25">
      <c r="A9" s="60"/>
      <c r="B9" s="61"/>
      <c r="C9" s="62"/>
      <c r="D9" s="63"/>
      <c r="E9" s="64"/>
      <c r="F9" s="65"/>
      <c r="G9" s="65"/>
      <c r="H9" s="66"/>
      <c r="I9" s="67"/>
      <c r="J9" s="68"/>
      <c r="K9" s="69"/>
      <c r="L9" s="69"/>
      <c r="M9" s="69"/>
      <c r="N9" s="69"/>
      <c r="O9" s="70"/>
      <c r="P9" s="75">
        <f>A10</f>
        <v>58434</v>
      </c>
      <c r="Q9" s="71"/>
      <c r="R9" s="72"/>
      <c r="S9" s="66"/>
      <c r="T9" s="73"/>
      <c r="U9" s="74"/>
      <c r="V9" s="62"/>
      <c r="W9" s="73">
        <f>SUM(O7:O8)-SUM(T7:T8)</f>
        <v>284791</v>
      </c>
    </row>
    <row r="10" spans="1:23" ht="40.5" customHeight="1" x14ac:dyDescent="0.25">
      <c r="A10" s="108">
        <v>58434</v>
      </c>
      <c r="B10" s="6" t="s">
        <v>24</v>
      </c>
      <c r="C10" s="8">
        <v>45279</v>
      </c>
      <c r="D10" s="57">
        <v>2</v>
      </c>
      <c r="E10" s="36">
        <v>472500</v>
      </c>
      <c r="F10" s="56">
        <v>254268</v>
      </c>
      <c r="G10" s="56">
        <f>ROUND(E10-F10,0)</f>
        <v>218232</v>
      </c>
      <c r="H10" s="28">
        <f>ROUND(G10*H5,0)</f>
        <v>39282</v>
      </c>
      <c r="I10" s="29">
        <f>G10+H10</f>
        <v>257514</v>
      </c>
      <c r="J10" s="37">
        <f>ROUND(G10*$J$5,)</f>
        <v>2182</v>
      </c>
      <c r="K10" s="32">
        <f>ROUND(G10*$K$5,)</f>
        <v>10912</v>
      </c>
      <c r="L10" s="32">
        <f>G10*10%</f>
        <v>21823.200000000001</v>
      </c>
      <c r="M10" s="32">
        <f>H10</f>
        <v>39282</v>
      </c>
      <c r="N10" s="32">
        <v>0</v>
      </c>
      <c r="O10" s="32">
        <f>ROUND(I10-SUM(J10:N10),0)</f>
        <v>183315</v>
      </c>
      <c r="P10" s="4"/>
      <c r="Q10" s="38" t="s">
        <v>22</v>
      </c>
      <c r="R10" s="28">
        <v>1500000</v>
      </c>
      <c r="S10" s="28">
        <f>R10*1%</f>
        <v>15000</v>
      </c>
      <c r="T10" s="35">
        <f>R10-S10</f>
        <v>1485000</v>
      </c>
      <c r="U10" s="101" t="s">
        <v>21</v>
      </c>
      <c r="V10" s="105" t="s">
        <v>21</v>
      </c>
      <c r="W10" s="35"/>
    </row>
    <row r="11" spans="1:23" ht="30" customHeight="1" x14ac:dyDescent="0.25">
      <c r="B11" s="6" t="s">
        <v>52</v>
      </c>
      <c r="C11" s="8"/>
      <c r="D11" s="57"/>
      <c r="E11" s="36">
        <f>M10</f>
        <v>39282</v>
      </c>
      <c r="F11" s="56"/>
      <c r="G11" s="56"/>
      <c r="H11" s="28"/>
      <c r="I11" s="29"/>
      <c r="J11" s="37"/>
      <c r="K11" s="32"/>
      <c r="L11" s="32"/>
      <c r="M11" s="32"/>
      <c r="N11" s="32"/>
      <c r="O11" s="32">
        <f>E11</f>
        <v>39282</v>
      </c>
      <c r="P11" s="4"/>
      <c r="Q11" s="38" t="s">
        <v>26</v>
      </c>
      <c r="R11" s="28">
        <v>1000000</v>
      </c>
      <c r="S11" s="28">
        <f>R11*1%</f>
        <v>10000</v>
      </c>
      <c r="T11" s="35">
        <f>R11-S11</f>
        <v>990000</v>
      </c>
      <c r="U11" s="100" t="s">
        <v>25</v>
      </c>
      <c r="V11" s="105" t="s">
        <v>25</v>
      </c>
      <c r="W11" s="35"/>
    </row>
    <row r="12" spans="1:23" ht="30" customHeight="1" x14ac:dyDescent="0.25">
      <c r="B12" s="6"/>
      <c r="C12" s="8"/>
      <c r="D12" s="57"/>
      <c r="E12" s="36"/>
      <c r="F12" s="56"/>
      <c r="G12" s="56"/>
      <c r="H12" s="28"/>
      <c r="I12" s="29"/>
      <c r="J12" s="37"/>
      <c r="K12" s="32"/>
      <c r="L12" s="32"/>
      <c r="M12" s="32"/>
      <c r="N12" s="32"/>
      <c r="O12" s="32"/>
      <c r="P12" s="4"/>
      <c r="Q12" s="38"/>
      <c r="R12" s="28"/>
      <c r="S12" s="28"/>
      <c r="T12" s="35"/>
      <c r="U12" s="100"/>
      <c r="V12" s="105"/>
      <c r="W12" s="35"/>
    </row>
    <row r="13" spans="1:23" ht="30" customHeight="1" x14ac:dyDescent="0.25">
      <c r="A13" s="60"/>
      <c r="B13" s="61"/>
      <c r="C13" s="62"/>
      <c r="D13" s="63"/>
      <c r="E13" s="64"/>
      <c r="F13" s="65"/>
      <c r="G13" s="65"/>
      <c r="H13" s="66"/>
      <c r="I13" s="67"/>
      <c r="J13" s="68"/>
      <c r="K13" s="69"/>
      <c r="L13" s="69"/>
      <c r="M13" s="69"/>
      <c r="N13" s="69"/>
      <c r="O13" s="70"/>
      <c r="P13" s="75">
        <f>A14</f>
        <v>58905</v>
      </c>
      <c r="Q13" s="71"/>
      <c r="R13" s="72"/>
      <c r="S13" s="66"/>
      <c r="T13" s="73"/>
      <c r="U13" s="74"/>
      <c r="V13" s="62"/>
      <c r="W13" s="73">
        <f>SUM(O10:O12)-SUM(T10:T12)</f>
        <v>-2252403</v>
      </c>
    </row>
    <row r="14" spans="1:23" ht="39" customHeight="1" x14ac:dyDescent="0.25">
      <c r="A14" s="15">
        <v>58905</v>
      </c>
      <c r="B14" s="6" t="s">
        <v>55</v>
      </c>
      <c r="C14" s="8"/>
      <c r="D14" s="57"/>
      <c r="E14" s="36"/>
      <c r="F14" s="56"/>
      <c r="G14" s="56"/>
      <c r="H14" s="28"/>
      <c r="I14" s="29"/>
      <c r="J14" s="37"/>
      <c r="K14" s="32"/>
      <c r="L14" s="32"/>
      <c r="M14" s="32"/>
      <c r="N14" s="32"/>
      <c r="O14" s="32"/>
      <c r="P14" s="4"/>
      <c r="Q14" s="38" t="s">
        <v>29</v>
      </c>
      <c r="R14" s="28">
        <v>100000</v>
      </c>
      <c r="S14" s="28">
        <f>R14*1%</f>
        <v>1000</v>
      </c>
      <c r="T14" s="35">
        <f>R14-S14</f>
        <v>99000</v>
      </c>
      <c r="U14" s="101" t="s">
        <v>28</v>
      </c>
      <c r="V14" s="105" t="s">
        <v>28</v>
      </c>
      <c r="W14" s="35"/>
    </row>
    <row r="15" spans="1:23" ht="30" customHeight="1" x14ac:dyDescent="0.25">
      <c r="B15" s="6" t="s">
        <v>52</v>
      </c>
      <c r="C15" s="8"/>
      <c r="D15" s="57"/>
      <c r="E15" s="36"/>
      <c r="F15" s="56"/>
      <c r="G15" s="56"/>
      <c r="H15" s="28"/>
      <c r="I15" s="29"/>
      <c r="J15" s="37"/>
      <c r="K15" s="32"/>
      <c r="L15" s="32"/>
      <c r="M15" s="32"/>
      <c r="N15" s="32"/>
      <c r="O15" s="32">
        <f>E15</f>
        <v>0</v>
      </c>
      <c r="P15" s="4"/>
      <c r="Q15" s="38"/>
      <c r="R15" s="28"/>
      <c r="S15" s="28"/>
      <c r="T15" s="35"/>
      <c r="U15" s="100"/>
      <c r="V15" s="105"/>
      <c r="W15" s="35"/>
    </row>
    <row r="16" spans="1:23" ht="30" customHeight="1" x14ac:dyDescent="0.25">
      <c r="A16" s="60"/>
      <c r="B16" s="61"/>
      <c r="C16" s="62"/>
      <c r="D16" s="63"/>
      <c r="E16" s="64"/>
      <c r="F16" s="65"/>
      <c r="G16" s="65"/>
      <c r="H16" s="66"/>
      <c r="I16" s="67"/>
      <c r="J16" s="68"/>
      <c r="K16" s="69"/>
      <c r="L16" s="69"/>
      <c r="M16" s="69"/>
      <c r="N16" s="69"/>
      <c r="O16" s="70"/>
      <c r="P16" s="75">
        <f>A17</f>
        <v>58904</v>
      </c>
      <c r="Q16" s="71"/>
      <c r="R16" s="72"/>
      <c r="S16" s="66"/>
      <c r="T16" s="73"/>
      <c r="U16" s="74"/>
      <c r="V16" s="62"/>
      <c r="W16" s="73">
        <f>SUM(O14:O15)-SUM(T14:T15)</f>
        <v>-99000</v>
      </c>
    </row>
    <row r="17" spans="1:23" ht="39" customHeight="1" x14ac:dyDescent="0.25">
      <c r="A17" s="15">
        <v>58904</v>
      </c>
      <c r="B17" s="6" t="s">
        <v>56</v>
      </c>
      <c r="C17" s="8"/>
      <c r="D17" s="57"/>
      <c r="E17" s="36"/>
      <c r="F17" s="56"/>
      <c r="G17" s="56"/>
      <c r="H17" s="28"/>
      <c r="I17" s="29"/>
      <c r="J17" s="37"/>
      <c r="K17" s="32"/>
      <c r="L17" s="32"/>
      <c r="M17" s="32"/>
      <c r="N17" s="32"/>
      <c r="O17" s="32"/>
      <c r="P17" s="11"/>
      <c r="Q17" s="38"/>
      <c r="R17" s="42"/>
      <c r="S17" s="42"/>
      <c r="T17" s="45"/>
      <c r="U17" s="101"/>
      <c r="V17" s="105"/>
      <c r="W17" s="45"/>
    </row>
    <row r="18" spans="1:23" ht="39" customHeight="1" x14ac:dyDescent="0.25">
      <c r="B18" s="6" t="s">
        <v>52</v>
      </c>
      <c r="C18" s="8"/>
      <c r="D18" s="57"/>
      <c r="E18" s="36"/>
      <c r="F18" s="56"/>
      <c r="G18" s="56"/>
      <c r="H18" s="28"/>
      <c r="I18" s="29"/>
      <c r="J18" s="37"/>
      <c r="K18" s="32"/>
      <c r="L18" s="32"/>
      <c r="M18" s="32"/>
      <c r="N18" s="32"/>
      <c r="O18" s="32">
        <f>E18</f>
        <v>0</v>
      </c>
      <c r="P18" s="11"/>
      <c r="Q18" s="38"/>
      <c r="R18" s="42"/>
      <c r="S18" s="42"/>
      <c r="T18" s="45"/>
      <c r="U18" s="101"/>
      <c r="V18" s="105"/>
      <c r="W18" s="45"/>
    </row>
    <row r="19" spans="1:23" ht="30" customHeight="1" x14ac:dyDescent="0.25">
      <c r="A19" s="60"/>
      <c r="B19" s="61"/>
      <c r="C19" s="62"/>
      <c r="D19" s="63"/>
      <c r="E19" s="64"/>
      <c r="F19" s="65"/>
      <c r="G19" s="65"/>
      <c r="H19" s="66"/>
      <c r="I19" s="67"/>
      <c r="J19" s="68"/>
      <c r="K19" s="69"/>
      <c r="L19" s="69"/>
      <c r="M19" s="69"/>
      <c r="N19" s="69"/>
      <c r="O19" s="70"/>
      <c r="P19" s="75">
        <f>A20</f>
        <v>58903</v>
      </c>
      <c r="Q19" s="71"/>
      <c r="R19" s="72"/>
      <c r="S19" s="66"/>
      <c r="T19" s="73"/>
      <c r="U19" s="74"/>
      <c r="V19" s="62"/>
      <c r="W19" s="73">
        <f>SUM(O17:O18)-SUM(T17:T18)</f>
        <v>0</v>
      </c>
    </row>
    <row r="20" spans="1:23" ht="27" customHeight="1" x14ac:dyDescent="0.25">
      <c r="A20" s="15">
        <v>58903</v>
      </c>
      <c r="B20" s="6" t="s">
        <v>57</v>
      </c>
      <c r="C20" s="40"/>
      <c r="D20" s="57"/>
      <c r="E20" s="36"/>
      <c r="F20" s="56"/>
      <c r="G20" s="56"/>
      <c r="H20" s="28"/>
      <c r="I20" s="29"/>
      <c r="J20" s="37"/>
      <c r="K20" s="32"/>
      <c r="L20" s="32"/>
      <c r="M20" s="32"/>
      <c r="N20" s="32"/>
      <c r="O20" s="32"/>
      <c r="P20" s="11"/>
      <c r="Q20" s="38"/>
      <c r="R20" s="42"/>
      <c r="S20" s="42"/>
      <c r="T20" s="45"/>
      <c r="U20" s="101"/>
      <c r="V20" s="105"/>
      <c r="W20" s="45"/>
    </row>
    <row r="21" spans="1:23" ht="30" customHeight="1" x14ac:dyDescent="0.25">
      <c r="B21" s="6" t="s">
        <v>52</v>
      </c>
      <c r="C21" s="8"/>
      <c r="D21" s="57"/>
      <c r="E21" s="36"/>
      <c r="F21" s="56"/>
      <c r="G21" s="56"/>
      <c r="H21" s="28"/>
      <c r="I21" s="29"/>
      <c r="J21" s="37"/>
      <c r="K21" s="32"/>
      <c r="L21" s="32"/>
      <c r="M21" s="32"/>
      <c r="N21" s="32"/>
      <c r="O21" s="32">
        <f>E21</f>
        <v>0</v>
      </c>
      <c r="P21" s="11"/>
      <c r="Q21" s="38"/>
      <c r="R21" s="42"/>
      <c r="S21" s="42"/>
      <c r="T21" s="45"/>
      <c r="U21" s="101"/>
      <c r="V21" s="105"/>
      <c r="W21" s="45"/>
    </row>
    <row r="22" spans="1:23" ht="30" customHeight="1" x14ac:dyDescent="0.25">
      <c r="B22" s="39"/>
      <c r="C22" s="40"/>
      <c r="D22" s="40"/>
      <c r="E22" s="41"/>
      <c r="F22" s="42"/>
      <c r="G22" s="41"/>
      <c r="H22" s="42"/>
      <c r="I22" s="43"/>
      <c r="J22" s="26"/>
      <c r="K22" s="44"/>
      <c r="L22" s="44"/>
      <c r="M22" s="44"/>
      <c r="N22" s="44"/>
      <c r="O22" s="44"/>
      <c r="P22" s="11"/>
      <c r="Q22" s="38"/>
      <c r="R22" s="42"/>
      <c r="S22" s="42"/>
      <c r="T22" s="45"/>
      <c r="U22" s="101"/>
      <c r="V22" s="105"/>
      <c r="W22" s="45"/>
    </row>
    <row r="23" spans="1:23" ht="30" customHeight="1" x14ac:dyDescent="0.25">
      <c r="A23" s="60"/>
      <c r="B23" s="61"/>
      <c r="C23" s="62"/>
      <c r="D23" s="63"/>
      <c r="E23" s="64"/>
      <c r="F23" s="65"/>
      <c r="G23" s="65"/>
      <c r="H23" s="66"/>
      <c r="I23" s="67"/>
      <c r="J23" s="68"/>
      <c r="K23" s="69"/>
      <c r="L23" s="69"/>
      <c r="M23" s="69"/>
      <c r="N23" s="69"/>
      <c r="O23" s="70"/>
      <c r="P23" s="75">
        <f>A24</f>
        <v>58901</v>
      </c>
      <c r="Q23" s="71"/>
      <c r="R23" s="72"/>
      <c r="S23" s="66"/>
      <c r="T23" s="73"/>
      <c r="U23" s="74"/>
      <c r="V23" s="62"/>
      <c r="W23" s="73">
        <f>SUM(O20:O22)-SUM(T20:T21)</f>
        <v>0</v>
      </c>
    </row>
    <row r="24" spans="1:23" ht="30" customHeight="1" x14ac:dyDescent="0.25">
      <c r="A24" s="108">
        <v>58901</v>
      </c>
      <c r="B24" s="76" t="s">
        <v>50</v>
      </c>
      <c r="C24" s="40"/>
      <c r="D24" s="40"/>
      <c r="E24" s="41"/>
      <c r="F24" s="42"/>
      <c r="G24" s="41"/>
      <c r="H24" s="42"/>
      <c r="I24" s="43"/>
      <c r="J24" s="26"/>
      <c r="K24" s="44"/>
      <c r="L24" s="44"/>
      <c r="M24" s="44"/>
      <c r="N24" s="44"/>
      <c r="O24" s="44"/>
      <c r="P24" s="11"/>
      <c r="Q24" s="38"/>
      <c r="R24" s="42"/>
      <c r="S24" s="42"/>
      <c r="T24" s="45"/>
      <c r="U24" s="101"/>
      <c r="V24" s="105"/>
      <c r="W24" s="45"/>
    </row>
    <row r="25" spans="1:23" ht="30" customHeight="1" x14ac:dyDescent="0.25">
      <c r="B25" s="6" t="s">
        <v>52</v>
      </c>
      <c r="C25" s="8"/>
      <c r="D25" s="57"/>
      <c r="E25" s="36">
        <f>M24</f>
        <v>0</v>
      </c>
      <c r="F25" s="56"/>
      <c r="G25" s="56"/>
      <c r="H25" s="28"/>
      <c r="I25" s="29"/>
      <c r="J25" s="37"/>
      <c r="K25" s="32"/>
      <c r="L25" s="32"/>
      <c r="M25" s="32"/>
      <c r="N25" s="32"/>
      <c r="O25" s="32">
        <f>E25</f>
        <v>0</v>
      </c>
      <c r="P25" s="11"/>
      <c r="Q25" s="38"/>
      <c r="R25" s="42"/>
      <c r="S25" s="42"/>
      <c r="T25" s="45"/>
      <c r="U25" s="101"/>
      <c r="V25" s="105"/>
      <c r="W25" s="45">
        <f>SUM(O24:O25)-SUM(T24:T25)</f>
        <v>0</v>
      </c>
    </row>
    <row r="26" spans="1:23" ht="30" customHeight="1" thickBot="1" x14ac:dyDescent="0.3">
      <c r="B26" s="5"/>
      <c r="C26" s="9"/>
      <c r="D26" s="9"/>
      <c r="E26" s="46"/>
      <c r="F26" s="46"/>
      <c r="G26" s="46"/>
      <c r="H26" s="47"/>
      <c r="I26" s="48"/>
      <c r="J26" s="49"/>
      <c r="K26" s="50"/>
      <c r="L26" s="50"/>
      <c r="M26" s="50"/>
      <c r="N26" s="50"/>
      <c r="O26" s="50"/>
      <c r="P26" s="11"/>
      <c r="Q26" s="51"/>
      <c r="R26" s="47"/>
      <c r="S26" s="47"/>
      <c r="T26" s="52"/>
      <c r="U26" s="102"/>
      <c r="V26" s="49"/>
      <c r="W26" s="52"/>
    </row>
    <row r="27" spans="1:23" ht="30" customHeight="1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59">
        <f t="shared" ref="J27:N27" si="0">SUM(J7:J26)</f>
        <v>4725</v>
      </c>
      <c r="K27" s="59">
        <f t="shared" si="0"/>
        <v>23626</v>
      </c>
      <c r="L27" s="59">
        <f t="shared" si="0"/>
        <v>21823.200000000001</v>
      </c>
      <c r="M27" s="59">
        <f t="shared" si="0"/>
        <v>85052</v>
      </c>
      <c r="N27" s="59">
        <f t="shared" si="0"/>
        <v>0</v>
      </c>
      <c r="O27" s="59">
        <f>SUM(O7:O26)</f>
        <v>507388</v>
      </c>
      <c r="P27" s="59"/>
      <c r="Q27" s="59" t="s">
        <v>17</v>
      </c>
      <c r="R27" s="59"/>
      <c r="S27" s="59"/>
      <c r="T27" s="54">
        <f>SUM(T5:T26)</f>
        <v>2574000</v>
      </c>
      <c r="U27" s="42"/>
      <c r="V27" s="59"/>
      <c r="W27" s="107"/>
    </row>
    <row r="28" spans="1:23" ht="30" customHeight="1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9"/>
      <c r="U28" s="43"/>
      <c r="V28" s="42"/>
      <c r="W28" s="107">
        <f>SUM(W5:W27)</f>
        <v>-2066612</v>
      </c>
    </row>
    <row r="29" spans="1:23" ht="30" customHeight="1" x14ac:dyDescent="0.2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59" t="s">
        <v>16</v>
      </c>
      <c r="R29" s="28"/>
      <c r="S29" s="28"/>
      <c r="T29" s="54">
        <f>O27-T27</f>
        <v>-2066612</v>
      </c>
      <c r="U29" s="43"/>
      <c r="V29" s="42"/>
      <c r="W29" s="45"/>
    </row>
    <row r="30" spans="1:23" ht="30" customHeight="1" x14ac:dyDescent="0.25">
      <c r="Q30" s="96"/>
      <c r="R30" s="96"/>
      <c r="S30" s="96"/>
      <c r="T30" s="97"/>
      <c r="V30" s="106"/>
      <c r="W30" s="45"/>
    </row>
    <row r="31" spans="1:23" ht="30" customHeight="1" thickBot="1" x14ac:dyDescent="0.3">
      <c r="I31" s="139" t="s">
        <v>54</v>
      </c>
      <c r="J31" s="139"/>
      <c r="K31" s="139"/>
      <c r="M31" s="99">
        <f>M27-O21-O18-O15-O11-O8</f>
        <v>0</v>
      </c>
      <c r="Q31" s="98"/>
      <c r="R31" s="98"/>
      <c r="S31" s="98"/>
      <c r="T31" s="98"/>
      <c r="W31" s="98"/>
    </row>
    <row r="32" spans="1:23" ht="30" customHeight="1" x14ac:dyDescent="0.25">
      <c r="I32" s="134" t="s">
        <v>53</v>
      </c>
      <c r="J32" s="135"/>
      <c r="K32" s="136"/>
    </row>
    <row r="33" spans="9:11" ht="30" customHeight="1" x14ac:dyDescent="0.25">
      <c r="I33" s="137" t="s">
        <v>31</v>
      </c>
      <c r="J33" s="138"/>
      <c r="K33" s="77">
        <f>K27+L27</f>
        <v>45449.2</v>
      </c>
    </row>
    <row r="34" spans="9:11" ht="30" customHeight="1" x14ac:dyDescent="0.25">
      <c r="I34" s="137" t="s">
        <v>32</v>
      </c>
      <c r="J34" s="138"/>
      <c r="K34" s="77">
        <f>T29</f>
        <v>-2066612</v>
      </c>
    </row>
    <row r="35" spans="9:11" ht="30" customHeight="1" x14ac:dyDescent="0.25">
      <c r="I35" s="137" t="s">
        <v>14</v>
      </c>
      <c r="J35" s="138"/>
      <c r="K35" s="77">
        <v>10350</v>
      </c>
    </row>
  </sheetData>
  <mergeCells count="5">
    <mergeCell ref="I32:K32"/>
    <mergeCell ref="I33:J33"/>
    <mergeCell ref="I34:J34"/>
    <mergeCell ref="I35:J35"/>
    <mergeCell ref="I31:K31"/>
  </mergeCells>
  <pageMargins left="0.70866141732283472" right="0.70866141732283472" top="0.74803149606299213" bottom="0.74803149606299213" header="0.31496062992125984" footer="0.31496062992125984"/>
  <pageSetup scale="2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9EBB9-CDE3-4F6D-BFAE-95253CDE2148}">
  <sheetPr>
    <pageSetUpPr fitToPage="1"/>
  </sheetPr>
  <dimension ref="A1:U52"/>
  <sheetViews>
    <sheetView tabSelected="1" zoomScale="85" zoomScaleNormal="85" zoomScaleSheetLayoutView="80" workbookViewId="0">
      <selection activeCell="D3" sqref="D3"/>
    </sheetView>
  </sheetViews>
  <sheetFormatPr defaultColWidth="9" defaultRowHeight="30" customHeight="1" x14ac:dyDescent="0.25"/>
  <cols>
    <col min="1" max="1" width="16.42578125" style="15" customWidth="1"/>
    <col min="2" max="2" width="43.5703125" style="15" bestFit="1" customWidth="1"/>
    <col min="3" max="3" width="13.85546875" style="15" bestFit="1" customWidth="1"/>
    <col min="4" max="4" width="24.28515625" style="15" bestFit="1" customWidth="1"/>
    <col min="5" max="5" width="14" style="15" customWidth="1"/>
    <col min="6" max="7" width="12.140625" style="15" bestFit="1" customWidth="1"/>
    <col min="8" max="8" width="11.42578125" style="53" bestFit="1" customWidth="1"/>
    <col min="9" max="9" width="12.140625" style="53" bestFit="1" customWidth="1"/>
    <col min="10" max="10" width="11.5703125" style="15" bestFit="1" customWidth="1"/>
    <col min="11" max="11" width="15" style="15" bestFit="1" customWidth="1"/>
    <col min="12" max="12" width="12.42578125" style="15" bestFit="1" customWidth="1"/>
    <col min="13" max="13" width="12.85546875" style="15" bestFit="1" customWidth="1"/>
    <col min="14" max="14" width="16.28515625" style="15" bestFit="1" customWidth="1"/>
    <col min="15" max="15" width="15" style="15" bestFit="1" customWidth="1"/>
    <col min="16" max="16" width="31.7109375" style="15" bestFit="1" customWidth="1"/>
    <col min="17" max="17" width="12.85546875" style="15" bestFit="1" customWidth="1"/>
    <col min="18" max="18" width="16.42578125" style="15" bestFit="1" customWidth="1"/>
    <col min="19" max="19" width="17" style="15" bestFit="1" customWidth="1"/>
    <col min="20" max="20" width="92" style="15" bestFit="1" customWidth="1"/>
    <col min="21" max="21" width="17" style="15" bestFit="1" customWidth="1"/>
    <col min="22" max="16384" width="9" style="15"/>
  </cols>
  <sheetData>
    <row r="1" spans="1:21" ht="30" customHeight="1" x14ac:dyDescent="0.25">
      <c r="A1" s="123" t="s">
        <v>59</v>
      </c>
      <c r="B1" s="124" t="s">
        <v>23</v>
      </c>
      <c r="E1" s="16"/>
      <c r="F1" s="16"/>
      <c r="G1" s="16"/>
      <c r="H1" s="17"/>
      <c r="I1" s="17"/>
    </row>
    <row r="2" spans="1:21" ht="30" customHeight="1" x14ac:dyDescent="0.25">
      <c r="A2" s="123" t="s">
        <v>60</v>
      </c>
      <c r="B2" t="s">
        <v>93</v>
      </c>
      <c r="C2" s="19"/>
      <c r="D2" s="19"/>
      <c r="G2" s="20"/>
      <c r="I2" s="20"/>
      <c r="J2" s="21"/>
      <c r="K2" s="21"/>
      <c r="L2" s="21"/>
      <c r="M2" s="21"/>
      <c r="N2" s="21"/>
      <c r="O2" s="21"/>
      <c r="P2" s="21"/>
      <c r="Q2" s="21"/>
      <c r="R2" s="21"/>
    </row>
    <row r="3" spans="1:21" ht="30" customHeight="1" thickBot="1" x14ac:dyDescent="0.3">
      <c r="A3" s="123" t="s">
        <v>61</v>
      </c>
      <c r="B3" t="s">
        <v>94</v>
      </c>
      <c r="C3" s="19"/>
      <c r="D3" s="19"/>
      <c r="G3" s="20"/>
      <c r="I3" s="20"/>
      <c r="J3" s="21"/>
      <c r="K3" s="21"/>
      <c r="L3" s="21"/>
      <c r="M3" s="21"/>
      <c r="N3" s="21"/>
      <c r="O3" s="21"/>
      <c r="P3" s="21"/>
      <c r="Q3" s="21"/>
      <c r="R3" s="21"/>
    </row>
    <row r="4" spans="1:21" ht="30" customHeight="1" thickBot="1" x14ac:dyDescent="0.3">
      <c r="A4" s="123" t="s">
        <v>62</v>
      </c>
      <c r="B4" t="s">
        <v>94</v>
      </c>
      <c r="C4" s="22"/>
      <c r="D4" s="22"/>
      <c r="E4" s="22"/>
      <c r="F4" s="21"/>
      <c r="G4" s="21"/>
      <c r="H4" s="23"/>
      <c r="I4" s="23"/>
      <c r="J4" s="21"/>
      <c r="K4" s="21"/>
      <c r="L4" s="21"/>
      <c r="P4" s="21"/>
      <c r="Q4" s="24"/>
      <c r="R4" s="24"/>
      <c r="S4" s="24"/>
      <c r="T4" s="24"/>
      <c r="U4" s="24"/>
    </row>
    <row r="5" spans="1:21" ht="51" customHeight="1" thickBot="1" x14ac:dyDescent="0.3">
      <c r="A5" s="130" t="s">
        <v>63</v>
      </c>
      <c r="B5" s="10" t="s">
        <v>64</v>
      </c>
      <c r="C5" s="7" t="s">
        <v>65</v>
      </c>
      <c r="D5" s="7" t="s">
        <v>66</v>
      </c>
      <c r="E5" s="10" t="s">
        <v>67</v>
      </c>
      <c r="F5" s="7" t="s">
        <v>68</v>
      </c>
      <c r="G5" s="58" t="s">
        <v>69</v>
      </c>
      <c r="H5" s="2" t="s">
        <v>70</v>
      </c>
      <c r="I5" s="13" t="s">
        <v>6</v>
      </c>
      <c r="J5" s="3" t="s">
        <v>71</v>
      </c>
      <c r="K5" s="12" t="s">
        <v>72</v>
      </c>
      <c r="L5" s="12" t="s">
        <v>73</v>
      </c>
      <c r="M5" s="12" t="s">
        <v>74</v>
      </c>
      <c r="N5" s="12" t="s">
        <v>75</v>
      </c>
      <c r="O5" s="12" t="s">
        <v>76</v>
      </c>
      <c r="P5" s="3" t="s">
        <v>9</v>
      </c>
      <c r="Q5" s="3" t="s">
        <v>77</v>
      </c>
      <c r="R5" s="3" t="s">
        <v>78</v>
      </c>
      <c r="S5" s="3" t="s">
        <v>79</v>
      </c>
      <c r="T5" s="58" t="s">
        <v>11</v>
      </c>
      <c r="U5" s="3" t="s">
        <v>58</v>
      </c>
    </row>
    <row r="6" spans="1:21" ht="30" customHeight="1" x14ac:dyDescent="0.25">
      <c r="A6" s="106"/>
      <c r="B6" s="27"/>
      <c r="C6" s="26"/>
      <c r="D6" s="26"/>
      <c r="E6" s="27"/>
      <c r="F6" s="55"/>
      <c r="G6" s="55"/>
      <c r="H6" s="34">
        <v>0.18</v>
      </c>
      <c r="I6" s="29"/>
      <c r="J6" s="30">
        <v>0.01</v>
      </c>
      <c r="K6" s="31">
        <v>0.05</v>
      </c>
      <c r="L6" s="31"/>
      <c r="M6" s="31">
        <v>0.18</v>
      </c>
      <c r="N6" s="31"/>
      <c r="O6" s="32"/>
      <c r="P6" s="33"/>
      <c r="Q6" s="28"/>
      <c r="R6" s="34">
        <v>0.01</v>
      </c>
      <c r="S6" s="35"/>
      <c r="T6" s="55"/>
      <c r="U6" s="35"/>
    </row>
    <row r="7" spans="1:21" s="60" customFormat="1" ht="30" customHeight="1" x14ac:dyDescent="0.25">
      <c r="A7" s="131"/>
      <c r="B7" s="65"/>
      <c r="C7" s="62"/>
      <c r="D7" s="63"/>
      <c r="E7" s="64"/>
      <c r="F7" s="65"/>
      <c r="G7" s="65"/>
      <c r="H7" s="66"/>
      <c r="I7" s="67"/>
      <c r="J7" s="68"/>
      <c r="K7" s="69"/>
      <c r="L7" s="69"/>
      <c r="M7" s="69"/>
      <c r="N7" s="69"/>
      <c r="O7" s="70"/>
      <c r="P7" s="71"/>
      <c r="Q7" s="72"/>
      <c r="R7" s="66"/>
      <c r="S7" s="73"/>
      <c r="T7" s="74"/>
      <c r="U7" s="73"/>
    </row>
    <row r="8" spans="1:21" ht="39.75" customHeight="1" x14ac:dyDescent="0.25">
      <c r="A8" s="132">
        <v>58895</v>
      </c>
      <c r="B8" s="125" t="s">
        <v>83</v>
      </c>
      <c r="C8" s="8"/>
      <c r="D8" s="57"/>
      <c r="E8" s="36"/>
      <c r="F8" s="56"/>
      <c r="G8" s="56"/>
      <c r="H8" s="28"/>
      <c r="I8" s="29"/>
      <c r="J8" s="37"/>
      <c r="K8" s="32"/>
      <c r="L8" s="32"/>
      <c r="M8" s="32"/>
      <c r="N8" s="32"/>
      <c r="O8" s="32"/>
      <c r="P8" s="38"/>
      <c r="Q8" s="28"/>
      <c r="R8" s="28"/>
      <c r="S8" s="35"/>
      <c r="T8" s="100"/>
      <c r="U8" s="35"/>
    </row>
    <row r="9" spans="1:21" ht="30" customHeight="1" x14ac:dyDescent="0.25">
      <c r="A9" s="132">
        <v>58895</v>
      </c>
      <c r="B9" s="125" t="s">
        <v>80</v>
      </c>
      <c r="C9" s="8"/>
      <c r="D9" s="57"/>
      <c r="E9" s="36"/>
      <c r="F9" s="56"/>
      <c r="G9" s="56"/>
      <c r="H9" s="28"/>
      <c r="I9" s="29"/>
      <c r="J9" s="37"/>
      <c r="K9" s="32"/>
      <c r="L9" s="32"/>
      <c r="M9" s="32"/>
      <c r="N9" s="32"/>
      <c r="O9" s="32"/>
      <c r="P9" s="38"/>
      <c r="Q9" s="28"/>
      <c r="R9" s="28"/>
      <c r="S9" s="35"/>
      <c r="T9" s="100"/>
      <c r="U9" s="35"/>
    </row>
    <row r="10" spans="1:21" ht="30" customHeight="1" x14ac:dyDescent="0.25">
      <c r="A10" s="131"/>
      <c r="B10" s="65"/>
      <c r="C10" s="62"/>
      <c r="D10" s="63"/>
      <c r="E10" s="64"/>
      <c r="F10" s="65"/>
      <c r="G10" s="65"/>
      <c r="H10" s="66"/>
      <c r="I10" s="67"/>
      <c r="J10" s="68"/>
      <c r="K10" s="69"/>
      <c r="L10" s="69"/>
      <c r="M10" s="69"/>
      <c r="N10" s="69"/>
      <c r="O10" s="70"/>
      <c r="P10" s="71"/>
      <c r="Q10" s="72"/>
      <c r="R10" s="66"/>
      <c r="S10" s="73"/>
      <c r="T10" s="74"/>
      <c r="U10" s="73"/>
    </row>
    <row r="11" spans="1:21" ht="39.75" customHeight="1" x14ac:dyDescent="0.25">
      <c r="A11" s="132">
        <v>58906</v>
      </c>
      <c r="B11" s="125" t="s">
        <v>84</v>
      </c>
      <c r="C11" s="8"/>
      <c r="D11" s="57"/>
      <c r="E11" s="36"/>
      <c r="F11" s="56"/>
      <c r="G11" s="56"/>
      <c r="H11" s="28"/>
      <c r="I11" s="29"/>
      <c r="J11" s="37"/>
      <c r="K11" s="32"/>
      <c r="L11" s="32"/>
      <c r="M11" s="32"/>
      <c r="N11" s="32"/>
      <c r="O11" s="32"/>
      <c r="P11" s="38"/>
      <c r="Q11" s="28"/>
      <c r="R11" s="28"/>
      <c r="S11" s="35"/>
      <c r="T11" s="100"/>
      <c r="U11" s="35"/>
    </row>
    <row r="12" spans="1:21" ht="30" customHeight="1" x14ac:dyDescent="0.25">
      <c r="A12" s="106"/>
      <c r="B12" s="125"/>
      <c r="C12" s="8"/>
      <c r="D12" s="57"/>
      <c r="E12" s="27"/>
      <c r="F12" s="55"/>
      <c r="G12" s="55"/>
      <c r="H12" s="28"/>
      <c r="I12" s="29"/>
      <c r="J12" s="37"/>
      <c r="K12" s="32"/>
      <c r="L12" s="32"/>
      <c r="M12" s="32"/>
      <c r="N12" s="32"/>
      <c r="O12" s="32"/>
      <c r="P12" s="33"/>
      <c r="Q12" s="28"/>
      <c r="R12" s="28"/>
      <c r="S12" s="35"/>
      <c r="T12" s="100"/>
      <c r="U12" s="35"/>
    </row>
    <row r="13" spans="1:21" ht="30" customHeight="1" x14ac:dyDescent="0.25">
      <c r="A13" s="106"/>
      <c r="B13" s="125"/>
      <c r="C13" s="8"/>
      <c r="D13" s="57"/>
      <c r="E13" s="27"/>
      <c r="F13" s="55"/>
      <c r="G13" s="55"/>
      <c r="H13" s="28"/>
      <c r="I13" s="29"/>
      <c r="J13" s="37"/>
      <c r="K13" s="32"/>
      <c r="L13" s="32"/>
      <c r="M13" s="32"/>
      <c r="N13" s="32"/>
      <c r="O13" s="32"/>
      <c r="P13" s="33"/>
      <c r="Q13" s="28"/>
      <c r="R13" s="28"/>
      <c r="S13" s="35"/>
      <c r="T13" s="100"/>
      <c r="U13" s="35"/>
    </row>
    <row r="14" spans="1:21" s="60" customFormat="1" ht="30" customHeight="1" x14ac:dyDescent="0.25">
      <c r="A14" s="131"/>
      <c r="B14" s="65"/>
      <c r="C14" s="62"/>
      <c r="D14" s="63"/>
      <c r="E14" s="64"/>
      <c r="F14" s="65"/>
      <c r="G14" s="65"/>
      <c r="H14" s="66"/>
      <c r="I14" s="67"/>
      <c r="J14" s="68"/>
      <c r="K14" s="69"/>
      <c r="L14" s="69"/>
      <c r="M14" s="69"/>
      <c r="N14" s="69"/>
      <c r="O14" s="70"/>
      <c r="P14" s="71"/>
      <c r="Q14" s="72"/>
      <c r="R14" s="66"/>
      <c r="S14" s="73"/>
      <c r="T14" s="74"/>
      <c r="U14" s="73"/>
    </row>
    <row r="15" spans="1:21" ht="30" customHeight="1" x14ac:dyDescent="0.25">
      <c r="A15" s="132">
        <v>58909</v>
      </c>
      <c r="B15" s="125" t="s">
        <v>85</v>
      </c>
      <c r="C15" s="8"/>
      <c r="D15" s="57"/>
      <c r="E15" s="36"/>
      <c r="F15" s="56"/>
      <c r="G15" s="56"/>
      <c r="H15" s="28"/>
      <c r="I15" s="29"/>
      <c r="J15" s="37"/>
      <c r="K15" s="32"/>
      <c r="L15" s="32"/>
      <c r="M15" s="32"/>
      <c r="N15" s="32"/>
      <c r="O15" s="32"/>
      <c r="P15" s="38"/>
      <c r="Q15" s="28"/>
      <c r="R15" s="28"/>
      <c r="S15" s="35"/>
      <c r="T15" s="100"/>
      <c r="U15" s="35"/>
    </row>
    <row r="16" spans="1:21" ht="30" customHeight="1" x14ac:dyDescent="0.25">
      <c r="A16" s="132"/>
      <c r="B16" s="125"/>
      <c r="C16" s="8"/>
      <c r="D16" s="57"/>
      <c r="E16" s="27"/>
      <c r="F16" s="55"/>
      <c r="G16" s="55"/>
      <c r="H16" s="28"/>
      <c r="I16" s="29"/>
      <c r="J16" s="37"/>
      <c r="K16" s="32"/>
      <c r="L16" s="32"/>
      <c r="M16" s="32"/>
      <c r="N16" s="32"/>
      <c r="O16" s="32"/>
      <c r="P16" s="33"/>
      <c r="Q16" s="28"/>
      <c r="R16" s="28"/>
      <c r="S16" s="35"/>
      <c r="T16" s="100"/>
      <c r="U16" s="35"/>
    </row>
    <row r="17" spans="1:21" ht="30" customHeight="1" x14ac:dyDescent="0.25">
      <c r="A17" s="106"/>
      <c r="B17" s="125"/>
      <c r="C17" s="8"/>
      <c r="D17" s="57"/>
      <c r="E17" s="27"/>
      <c r="F17" s="55"/>
      <c r="G17" s="55"/>
      <c r="H17" s="28"/>
      <c r="I17" s="29"/>
      <c r="J17" s="37"/>
      <c r="K17" s="32"/>
      <c r="L17" s="32"/>
      <c r="M17" s="32"/>
      <c r="N17" s="32"/>
      <c r="O17" s="32"/>
      <c r="P17" s="33"/>
      <c r="Q17" s="28"/>
      <c r="R17" s="28"/>
      <c r="S17" s="35"/>
      <c r="T17" s="100"/>
      <c r="U17" s="35"/>
    </row>
    <row r="18" spans="1:21" ht="30" customHeight="1" x14ac:dyDescent="0.25">
      <c r="A18" s="131"/>
      <c r="B18" s="65"/>
      <c r="C18" s="62"/>
      <c r="D18" s="63"/>
      <c r="E18" s="64"/>
      <c r="F18" s="65"/>
      <c r="G18" s="65"/>
      <c r="H18" s="66"/>
      <c r="I18" s="67"/>
      <c r="J18" s="68"/>
      <c r="K18" s="69"/>
      <c r="L18" s="69"/>
      <c r="M18" s="69"/>
      <c r="N18" s="69"/>
      <c r="O18" s="70"/>
      <c r="P18" s="71"/>
      <c r="Q18" s="72"/>
      <c r="R18" s="66"/>
      <c r="S18" s="73"/>
      <c r="T18" s="74"/>
      <c r="U18" s="73"/>
    </row>
    <row r="19" spans="1:21" ht="30" customHeight="1" x14ac:dyDescent="0.25">
      <c r="A19" s="133">
        <v>58914</v>
      </c>
      <c r="B19" s="125" t="s">
        <v>86</v>
      </c>
      <c r="C19" s="8"/>
      <c r="D19" s="57"/>
      <c r="E19" s="36"/>
      <c r="F19" s="56"/>
      <c r="G19" s="56"/>
      <c r="H19" s="28"/>
      <c r="I19" s="29"/>
      <c r="J19" s="37"/>
      <c r="K19" s="32"/>
      <c r="L19" s="32"/>
      <c r="M19" s="32"/>
      <c r="N19" s="32"/>
      <c r="O19" s="32"/>
      <c r="P19" s="38"/>
      <c r="Q19" s="28"/>
      <c r="R19" s="28"/>
      <c r="S19" s="35"/>
      <c r="T19" s="100"/>
      <c r="U19" s="35"/>
    </row>
    <row r="20" spans="1:21" ht="30" customHeight="1" x14ac:dyDescent="0.25">
      <c r="A20" s="106"/>
      <c r="B20" s="125"/>
      <c r="C20" s="8"/>
      <c r="D20" s="57"/>
      <c r="E20" s="36"/>
      <c r="F20" s="56"/>
      <c r="G20" s="56"/>
      <c r="H20" s="28"/>
      <c r="I20" s="29"/>
      <c r="J20" s="37"/>
      <c r="K20" s="32"/>
      <c r="L20" s="32"/>
      <c r="M20" s="32"/>
      <c r="N20" s="32"/>
      <c r="O20" s="32"/>
      <c r="P20" s="38"/>
      <c r="Q20" s="28"/>
      <c r="R20" s="28"/>
      <c r="S20" s="35"/>
      <c r="T20" s="100"/>
      <c r="U20" s="35"/>
    </row>
    <row r="21" spans="1:21" ht="40.5" customHeight="1" x14ac:dyDescent="0.25">
      <c r="A21" s="106"/>
      <c r="B21" s="125"/>
      <c r="C21" s="8"/>
      <c r="D21" s="57"/>
      <c r="E21" s="36"/>
      <c r="F21" s="56"/>
      <c r="G21" s="56"/>
      <c r="H21" s="28"/>
      <c r="I21" s="29"/>
      <c r="J21" s="37"/>
      <c r="K21" s="32"/>
      <c r="L21" s="32"/>
      <c r="M21" s="32"/>
      <c r="N21" s="32"/>
      <c r="O21" s="32"/>
      <c r="P21" s="38"/>
      <c r="Q21" s="28"/>
      <c r="R21" s="28"/>
      <c r="S21" s="35"/>
      <c r="T21" s="100"/>
      <c r="U21" s="35"/>
    </row>
    <row r="22" spans="1:21" ht="30" customHeight="1" x14ac:dyDescent="0.25">
      <c r="A22" s="131"/>
      <c r="B22" s="65"/>
      <c r="C22" s="62"/>
      <c r="D22" s="63"/>
      <c r="E22" s="64"/>
      <c r="F22" s="65"/>
      <c r="G22" s="65"/>
      <c r="H22" s="66"/>
      <c r="I22" s="67"/>
      <c r="J22" s="68"/>
      <c r="K22" s="69"/>
      <c r="L22" s="69"/>
      <c r="M22" s="69"/>
      <c r="N22" s="69"/>
      <c r="O22" s="70"/>
      <c r="P22" s="71"/>
      <c r="Q22" s="72"/>
      <c r="R22" s="66"/>
      <c r="S22" s="73"/>
      <c r="T22" s="74"/>
      <c r="U22" s="73"/>
    </row>
    <row r="23" spans="1:21" ht="30" customHeight="1" x14ac:dyDescent="0.25">
      <c r="A23" s="133">
        <v>58899</v>
      </c>
      <c r="B23" s="125" t="s">
        <v>87</v>
      </c>
      <c r="C23" s="8">
        <v>45279</v>
      </c>
      <c r="D23" s="57">
        <v>1</v>
      </c>
      <c r="E23" s="36">
        <v>334040</v>
      </c>
      <c r="F23" s="56">
        <v>79762</v>
      </c>
      <c r="G23" s="56">
        <f>ROUND(E23-F23,0)</f>
        <v>254278</v>
      </c>
      <c r="H23" s="28">
        <f>ROUND(G23*H6,0)</f>
        <v>45770</v>
      </c>
      <c r="I23" s="29">
        <f>G23+H23</f>
        <v>300048</v>
      </c>
      <c r="J23" s="37">
        <f>ROUND(G23*$J$6,)</f>
        <v>2543</v>
      </c>
      <c r="K23" s="32">
        <f>ROUND(G23*$K$6,)</f>
        <v>12714</v>
      </c>
      <c r="L23" s="32"/>
      <c r="M23" s="32">
        <f>H23</f>
        <v>45770</v>
      </c>
      <c r="N23" s="32">
        <v>0</v>
      </c>
      <c r="O23" s="32">
        <f>ROUND(I23-SUM(J23:N23),0)</f>
        <v>239021</v>
      </c>
      <c r="P23" s="38"/>
      <c r="Q23" s="28"/>
      <c r="R23" s="28"/>
      <c r="S23" s="35"/>
      <c r="T23" s="100"/>
      <c r="U23" s="35"/>
    </row>
    <row r="24" spans="1:21" ht="39" customHeight="1" x14ac:dyDescent="0.25">
      <c r="A24" s="133">
        <v>58899</v>
      </c>
      <c r="B24" s="125" t="s">
        <v>80</v>
      </c>
      <c r="C24" s="8"/>
      <c r="D24" s="57"/>
      <c r="E24" s="36">
        <f>M23</f>
        <v>45770</v>
      </c>
      <c r="F24" s="56"/>
      <c r="G24" s="56"/>
      <c r="H24" s="28"/>
      <c r="I24" s="29"/>
      <c r="J24" s="37"/>
      <c r="K24" s="32"/>
      <c r="L24" s="32"/>
      <c r="M24" s="32"/>
      <c r="N24" s="32"/>
      <c r="O24" s="32">
        <f>E24</f>
        <v>45770</v>
      </c>
      <c r="P24" s="38"/>
      <c r="Q24" s="28"/>
      <c r="R24" s="28"/>
      <c r="S24" s="35"/>
      <c r="T24" s="100"/>
      <c r="U24" s="35"/>
    </row>
    <row r="25" spans="1:21" ht="30" customHeight="1" x14ac:dyDescent="0.25">
      <c r="A25" s="131"/>
      <c r="B25" s="65"/>
      <c r="C25" s="62"/>
      <c r="D25" s="63"/>
      <c r="E25" s="64"/>
      <c r="F25" s="65"/>
      <c r="G25" s="65"/>
      <c r="H25" s="66"/>
      <c r="I25" s="67"/>
      <c r="J25" s="68"/>
      <c r="K25" s="69"/>
      <c r="L25" s="69"/>
      <c r="M25" s="69"/>
      <c r="N25" s="69"/>
      <c r="O25" s="70"/>
      <c r="P25" s="71"/>
      <c r="Q25" s="72"/>
      <c r="R25" s="66"/>
      <c r="S25" s="73"/>
      <c r="T25" s="74"/>
      <c r="U25" s="73">
        <f>SUM(O23:O24)-SUM(S23:S24)</f>
        <v>284791</v>
      </c>
    </row>
    <row r="26" spans="1:21" ht="39" customHeight="1" x14ac:dyDescent="0.25">
      <c r="A26" s="133">
        <v>58434</v>
      </c>
      <c r="B26" s="125" t="s">
        <v>88</v>
      </c>
      <c r="C26" s="8">
        <v>45279</v>
      </c>
      <c r="D26" s="57">
        <v>2</v>
      </c>
      <c r="E26" s="36">
        <v>472500</v>
      </c>
      <c r="F26" s="56">
        <v>254268</v>
      </c>
      <c r="G26" s="56">
        <f>ROUND(E26-F26,0)</f>
        <v>218232</v>
      </c>
      <c r="H26" s="28">
        <f>ROUND(G26*H6,0)</f>
        <v>39282</v>
      </c>
      <c r="I26" s="29">
        <f>G26+H26</f>
        <v>257514</v>
      </c>
      <c r="J26" s="37">
        <f>ROUND(G26*$J$6,)</f>
        <v>2182</v>
      </c>
      <c r="K26" s="32">
        <f>ROUND(G26*$K$6,)</f>
        <v>10912</v>
      </c>
      <c r="L26" s="32">
        <f>G26*10%</f>
        <v>21823.200000000001</v>
      </c>
      <c r="M26" s="32">
        <f>H26</f>
        <v>39282</v>
      </c>
      <c r="N26" s="32">
        <v>0</v>
      </c>
      <c r="O26" s="32">
        <f>ROUND(I26-SUM(J26:N26),0)</f>
        <v>183315</v>
      </c>
      <c r="P26" s="38" t="s">
        <v>22</v>
      </c>
      <c r="Q26" s="28">
        <v>1500000</v>
      </c>
      <c r="R26" s="28">
        <f>Q26*1%</f>
        <v>15000</v>
      </c>
      <c r="S26" s="35">
        <f>Q26-R26</f>
        <v>1485000</v>
      </c>
      <c r="T26" s="101" t="s">
        <v>21</v>
      </c>
      <c r="U26" s="35"/>
    </row>
    <row r="27" spans="1:21" ht="39" customHeight="1" x14ac:dyDescent="0.25">
      <c r="A27" s="133">
        <v>58434</v>
      </c>
      <c r="B27" s="125" t="s">
        <v>80</v>
      </c>
      <c r="C27" s="8"/>
      <c r="D27" s="57"/>
      <c r="E27" s="36">
        <f>M26</f>
        <v>39282</v>
      </c>
      <c r="F27" s="56"/>
      <c r="G27" s="56"/>
      <c r="H27" s="28"/>
      <c r="I27" s="29"/>
      <c r="J27" s="37"/>
      <c r="K27" s="32"/>
      <c r="L27" s="32"/>
      <c r="M27" s="32"/>
      <c r="N27" s="32"/>
      <c r="O27" s="32">
        <f>E27</f>
        <v>39282</v>
      </c>
      <c r="P27" s="38" t="s">
        <v>26</v>
      </c>
      <c r="Q27" s="28">
        <v>1000000</v>
      </c>
      <c r="R27" s="28">
        <f>Q27*1%</f>
        <v>10000</v>
      </c>
      <c r="S27" s="35">
        <f>Q27-R27</f>
        <v>990000</v>
      </c>
      <c r="T27" s="100" t="s">
        <v>25</v>
      </c>
      <c r="U27" s="35"/>
    </row>
    <row r="28" spans="1:21" ht="39" customHeight="1" x14ac:dyDescent="0.25">
      <c r="A28" s="106"/>
      <c r="B28" s="125"/>
      <c r="C28" s="8"/>
      <c r="D28" s="57"/>
      <c r="E28" s="36"/>
      <c r="F28" s="56"/>
      <c r="G28" s="56"/>
      <c r="H28" s="28"/>
      <c r="I28" s="29"/>
      <c r="J28" s="37"/>
      <c r="K28" s="32"/>
      <c r="L28" s="32"/>
      <c r="M28" s="32"/>
      <c r="N28" s="32"/>
      <c r="O28" s="32"/>
      <c r="P28" s="38"/>
      <c r="Q28" s="28"/>
      <c r="R28" s="28"/>
      <c r="S28" s="35"/>
      <c r="T28" s="100"/>
      <c r="U28" s="35"/>
    </row>
    <row r="29" spans="1:21" ht="30" customHeight="1" x14ac:dyDescent="0.25">
      <c r="A29" s="131"/>
      <c r="B29" s="65"/>
      <c r="C29" s="62"/>
      <c r="D29" s="63"/>
      <c r="E29" s="64"/>
      <c r="F29" s="65"/>
      <c r="G29" s="65"/>
      <c r="H29" s="66"/>
      <c r="I29" s="67"/>
      <c r="J29" s="68"/>
      <c r="K29" s="69"/>
      <c r="L29" s="69"/>
      <c r="M29" s="69"/>
      <c r="N29" s="69"/>
      <c r="O29" s="70"/>
      <c r="P29" s="71"/>
      <c r="Q29" s="72"/>
      <c r="R29" s="66"/>
      <c r="S29" s="73"/>
      <c r="T29" s="74"/>
      <c r="U29" s="73">
        <f>SUM(O26:O28)-SUM(S26:S28)</f>
        <v>-2252403</v>
      </c>
    </row>
    <row r="30" spans="1:21" ht="27" customHeight="1" x14ac:dyDescent="0.25">
      <c r="A30" s="133">
        <v>58905</v>
      </c>
      <c r="B30" s="125" t="s">
        <v>89</v>
      </c>
      <c r="C30" s="8"/>
      <c r="D30" s="57"/>
      <c r="E30" s="36"/>
      <c r="F30" s="56"/>
      <c r="G30" s="56"/>
      <c r="H30" s="28"/>
      <c r="I30" s="29"/>
      <c r="J30" s="37"/>
      <c r="K30" s="32"/>
      <c r="L30" s="32"/>
      <c r="M30" s="32"/>
      <c r="N30" s="32"/>
      <c r="O30" s="32"/>
      <c r="P30" s="38" t="s">
        <v>29</v>
      </c>
      <c r="Q30" s="28">
        <v>100000</v>
      </c>
      <c r="R30" s="28">
        <f>Q30*1%</f>
        <v>1000</v>
      </c>
      <c r="S30" s="35">
        <f>Q30-R30</f>
        <v>99000</v>
      </c>
      <c r="T30" s="101" t="s">
        <v>28</v>
      </c>
      <c r="U30" s="35"/>
    </row>
    <row r="31" spans="1:21" ht="30" customHeight="1" x14ac:dyDescent="0.25">
      <c r="A31" s="133">
        <v>58905</v>
      </c>
      <c r="B31" s="125" t="s">
        <v>80</v>
      </c>
      <c r="C31" s="8"/>
      <c r="D31" s="57"/>
      <c r="E31" s="36"/>
      <c r="F31" s="56"/>
      <c r="G31" s="56"/>
      <c r="H31" s="28"/>
      <c r="I31" s="29"/>
      <c r="J31" s="37"/>
      <c r="K31" s="32"/>
      <c r="L31" s="32"/>
      <c r="M31" s="32"/>
      <c r="N31" s="32"/>
      <c r="O31" s="32">
        <f>E31</f>
        <v>0</v>
      </c>
      <c r="P31" s="38"/>
      <c r="Q31" s="28"/>
      <c r="R31" s="28"/>
      <c r="S31" s="35"/>
      <c r="T31" s="100"/>
      <c r="U31" s="35"/>
    </row>
    <row r="32" spans="1:21" ht="30" customHeight="1" x14ac:dyDescent="0.25">
      <c r="A32" s="131"/>
      <c r="B32" s="65"/>
      <c r="C32" s="62"/>
      <c r="D32" s="63"/>
      <c r="E32" s="64"/>
      <c r="F32" s="65"/>
      <c r="G32" s="65"/>
      <c r="H32" s="66"/>
      <c r="I32" s="67"/>
      <c r="J32" s="68"/>
      <c r="K32" s="69"/>
      <c r="L32" s="69"/>
      <c r="M32" s="69"/>
      <c r="N32" s="69"/>
      <c r="O32" s="70"/>
      <c r="P32" s="71"/>
      <c r="Q32" s="72"/>
      <c r="R32" s="66"/>
      <c r="S32" s="73"/>
      <c r="T32" s="74"/>
      <c r="U32" s="73">
        <f>SUM(O30:O31)-SUM(S30:S31)</f>
        <v>-99000</v>
      </c>
    </row>
    <row r="33" spans="1:21" ht="30" customHeight="1" x14ac:dyDescent="0.25">
      <c r="A33" s="133">
        <v>58904</v>
      </c>
      <c r="B33" s="125" t="s">
        <v>90</v>
      </c>
      <c r="C33" s="8"/>
      <c r="D33" s="57"/>
      <c r="E33" s="36"/>
      <c r="F33" s="56"/>
      <c r="G33" s="56"/>
      <c r="H33" s="28"/>
      <c r="I33" s="29"/>
      <c r="J33" s="37"/>
      <c r="K33" s="32"/>
      <c r="L33" s="32"/>
      <c r="M33" s="32"/>
      <c r="N33" s="32"/>
      <c r="O33" s="32"/>
      <c r="P33" s="38"/>
      <c r="Q33" s="42"/>
      <c r="R33" s="42"/>
      <c r="S33" s="45"/>
      <c r="T33" s="101"/>
      <c r="U33" s="45"/>
    </row>
    <row r="34" spans="1:21" ht="30" customHeight="1" x14ac:dyDescent="0.25">
      <c r="A34" s="133">
        <v>58904</v>
      </c>
      <c r="B34" s="125" t="s">
        <v>81</v>
      </c>
      <c r="C34" s="8"/>
      <c r="D34" s="57"/>
      <c r="E34" s="36"/>
      <c r="F34" s="56"/>
      <c r="G34" s="56"/>
      <c r="H34" s="28"/>
      <c r="I34" s="29"/>
      <c r="J34" s="37"/>
      <c r="K34" s="32"/>
      <c r="L34" s="32"/>
      <c r="M34" s="32"/>
      <c r="N34" s="32"/>
      <c r="O34" s="32">
        <f>E34</f>
        <v>0</v>
      </c>
      <c r="P34" s="38"/>
      <c r="Q34" s="42"/>
      <c r="R34" s="42"/>
      <c r="S34" s="45"/>
      <c r="T34" s="45"/>
      <c r="U34" s="45"/>
    </row>
    <row r="35" spans="1:21" ht="30" customHeight="1" thickBot="1" x14ac:dyDescent="0.3">
      <c r="A35" s="131"/>
      <c r="B35" s="74"/>
      <c r="C35" s="112"/>
      <c r="D35" s="113"/>
      <c r="E35" s="114"/>
      <c r="F35" s="74"/>
      <c r="G35" s="74"/>
      <c r="H35" s="115"/>
      <c r="I35" s="116"/>
      <c r="J35" s="117"/>
      <c r="K35" s="118"/>
      <c r="L35" s="118"/>
      <c r="M35" s="118"/>
      <c r="N35" s="118"/>
      <c r="O35" s="119"/>
      <c r="P35" s="71"/>
      <c r="Q35" s="72"/>
      <c r="R35" s="66"/>
      <c r="S35" s="73"/>
      <c r="T35" s="74"/>
      <c r="U35" s="73">
        <f>SUM(O33:O34)-SUM(S33:S34)</f>
        <v>0</v>
      </c>
    </row>
    <row r="36" spans="1:21" ht="30" customHeight="1" x14ac:dyDescent="0.25">
      <c r="A36" s="133">
        <v>58903</v>
      </c>
      <c r="B36" s="126" t="s">
        <v>91</v>
      </c>
      <c r="C36" s="120"/>
      <c r="D36" s="122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1"/>
      <c r="P36" s="38"/>
      <c r="Q36" s="42"/>
      <c r="R36" s="42"/>
      <c r="S36" s="45"/>
      <c r="T36" s="101"/>
      <c r="U36" s="45"/>
    </row>
    <row r="37" spans="1:21" ht="30" customHeight="1" x14ac:dyDescent="0.25">
      <c r="A37" s="133">
        <v>58903</v>
      </c>
      <c r="B37" s="127" t="s">
        <v>82</v>
      </c>
      <c r="C37" s="110"/>
      <c r="D37" s="111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5">
        <f>E37</f>
        <v>0</v>
      </c>
      <c r="P37" s="38"/>
      <c r="Q37" s="42"/>
      <c r="R37" s="42"/>
      <c r="S37" s="45"/>
      <c r="T37" s="101"/>
      <c r="U37" s="45"/>
    </row>
    <row r="38" spans="1:21" ht="30" customHeight="1" thickBot="1" x14ac:dyDescent="0.3">
      <c r="A38" s="106"/>
      <c r="B38" s="128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52"/>
      <c r="P38" s="38"/>
      <c r="Q38" s="42"/>
      <c r="R38" s="42"/>
      <c r="S38" s="45"/>
      <c r="T38" s="45"/>
      <c r="U38" s="45"/>
    </row>
    <row r="39" spans="1:21" ht="30" customHeight="1" thickBot="1" x14ac:dyDescent="0.3">
      <c r="A39" s="131"/>
      <c r="B39" s="74"/>
      <c r="C39" s="113"/>
      <c r="D39" s="113"/>
      <c r="E39" s="74"/>
      <c r="F39" s="74"/>
      <c r="G39" s="74"/>
      <c r="H39" s="115"/>
      <c r="I39" s="116"/>
      <c r="J39" s="117"/>
      <c r="K39" s="118"/>
      <c r="L39" s="118"/>
      <c r="M39" s="118"/>
      <c r="N39" s="118"/>
      <c r="O39" s="119"/>
      <c r="P39" s="71"/>
      <c r="Q39" s="72"/>
      <c r="R39" s="66"/>
      <c r="S39" s="73"/>
      <c r="T39" s="74"/>
      <c r="U39" s="73">
        <f>SUM(O36:O38)-SUM(S36:S37)</f>
        <v>0</v>
      </c>
    </row>
    <row r="40" spans="1:21" ht="30" customHeight="1" x14ac:dyDescent="0.25">
      <c r="A40" s="133">
        <v>58901</v>
      </c>
      <c r="B40" s="129" t="s">
        <v>92</v>
      </c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1"/>
      <c r="P40" s="38"/>
      <c r="Q40" s="42"/>
      <c r="R40" s="42"/>
      <c r="S40" s="45"/>
      <c r="T40" s="101"/>
      <c r="U40" s="45"/>
    </row>
    <row r="41" spans="1:21" ht="30" customHeight="1" x14ac:dyDescent="0.25">
      <c r="A41" s="133">
        <v>58901</v>
      </c>
      <c r="B41" s="127" t="s">
        <v>81</v>
      </c>
      <c r="C41" s="110"/>
      <c r="D41" s="111"/>
      <c r="E41" s="42">
        <f>M40</f>
        <v>0</v>
      </c>
      <c r="F41" s="42"/>
      <c r="G41" s="42"/>
      <c r="H41" s="42"/>
      <c r="I41" s="42"/>
      <c r="J41" s="42"/>
      <c r="K41" s="42"/>
      <c r="L41" s="42"/>
      <c r="M41" s="42"/>
      <c r="N41" s="42"/>
      <c r="O41" s="45">
        <f>E41</f>
        <v>0</v>
      </c>
      <c r="P41" s="38"/>
      <c r="Q41" s="42"/>
      <c r="R41" s="42"/>
      <c r="S41" s="45"/>
      <c r="T41" s="101"/>
      <c r="U41" s="45">
        <f>SUM(O40:O41)-SUM(S40:S41)</f>
        <v>0</v>
      </c>
    </row>
    <row r="42" spans="1:21" ht="30" customHeight="1" x14ac:dyDescent="0.25">
      <c r="H42" s="15"/>
      <c r="I42" s="15"/>
    </row>
    <row r="43" spans="1:21" ht="30" customHeight="1" x14ac:dyDescent="0.25">
      <c r="H43" s="15"/>
      <c r="I43" s="15"/>
    </row>
    <row r="44" spans="1:21" ht="30" customHeight="1" x14ac:dyDescent="0.25">
      <c r="H44" s="15"/>
      <c r="I44" s="15"/>
    </row>
    <row r="45" spans="1:21" ht="30" customHeight="1" x14ac:dyDescent="0.25">
      <c r="H45" s="15"/>
      <c r="I45" s="15"/>
    </row>
    <row r="46" spans="1:21" ht="30" customHeight="1" x14ac:dyDescent="0.25">
      <c r="P46" s="96"/>
      <c r="Q46" s="96"/>
      <c r="R46" s="96"/>
      <c r="S46" s="96"/>
      <c r="T46" s="96"/>
      <c r="U46" s="96"/>
    </row>
    <row r="47" spans="1:21" ht="30" customHeight="1" x14ac:dyDescent="0.25">
      <c r="I47" s="15"/>
      <c r="K47" s="98"/>
      <c r="L47" s="98"/>
      <c r="M47" s="98"/>
      <c r="N47" s="98"/>
      <c r="P47" s="98"/>
    </row>
    <row r="48" spans="1:21" ht="30" customHeight="1" x14ac:dyDescent="0.25">
      <c r="I48" s="15"/>
    </row>
    <row r="49" spans="9:11" ht="30" customHeight="1" x14ac:dyDescent="0.25">
      <c r="I49" s="15"/>
    </row>
    <row r="50" spans="9:11" ht="30" customHeight="1" x14ac:dyDescent="0.25">
      <c r="I50" s="15"/>
    </row>
    <row r="51" spans="9:11" ht="30" customHeight="1" x14ac:dyDescent="0.25">
      <c r="I51" s="15"/>
    </row>
    <row r="52" spans="9:11" ht="30" customHeight="1" x14ac:dyDescent="0.25">
      <c r="K52" s="109"/>
    </row>
  </sheetData>
  <pageMargins left="0.70866141732283472" right="0.70866141732283472" top="0.74803149606299213" bottom="0.74803149606299213" header="0.31496062992125984" footer="0.31496062992125984"/>
  <pageSetup scale="2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21"/>
  <sheetViews>
    <sheetView topLeftCell="B16" workbookViewId="0">
      <selection activeCell="R18" sqref="R18"/>
    </sheetView>
  </sheetViews>
  <sheetFormatPr defaultRowHeight="15" x14ac:dyDescent="0.25"/>
  <cols>
    <col min="2" max="3" width="18.5703125" customWidth="1"/>
    <col min="4" max="4" width="12.28515625" customWidth="1"/>
    <col min="5" max="5" width="14" customWidth="1"/>
    <col min="6" max="7" width="12.28515625" customWidth="1"/>
    <col min="9" max="9" width="13.7109375" bestFit="1" customWidth="1"/>
    <col min="10" max="10" width="10" bestFit="1" customWidth="1"/>
    <col min="11" max="11" width="10" customWidth="1"/>
    <col min="12" max="12" width="10.85546875" customWidth="1"/>
    <col min="13" max="13" width="14.140625" bestFit="1" customWidth="1"/>
    <col min="14" max="14" width="13.5703125" customWidth="1"/>
    <col min="15" max="15" width="14.7109375" bestFit="1" customWidth="1"/>
  </cols>
  <sheetData>
    <row r="2" spans="2:15" ht="15.75" thickBot="1" x14ac:dyDescent="0.3"/>
    <row r="3" spans="2:15" ht="27.75" thickBot="1" x14ac:dyDescent="0.3">
      <c r="B3" s="7" t="s">
        <v>34</v>
      </c>
      <c r="C3" s="7" t="s">
        <v>41</v>
      </c>
      <c r="D3" s="7" t="s">
        <v>35</v>
      </c>
      <c r="E3" s="89" t="s">
        <v>51</v>
      </c>
      <c r="F3" s="7" t="s">
        <v>33</v>
      </c>
      <c r="G3" s="7" t="s">
        <v>37</v>
      </c>
      <c r="H3" s="3" t="s">
        <v>20</v>
      </c>
      <c r="I3" s="12" t="s">
        <v>12</v>
      </c>
      <c r="J3" s="12" t="s">
        <v>30</v>
      </c>
      <c r="K3" s="12" t="s">
        <v>38</v>
      </c>
      <c r="L3" s="12" t="s">
        <v>7</v>
      </c>
      <c r="M3" s="12" t="s">
        <v>8</v>
      </c>
      <c r="N3" s="3" t="s">
        <v>10</v>
      </c>
      <c r="O3" s="3" t="s">
        <v>40</v>
      </c>
    </row>
    <row r="4" spans="2:15" x14ac:dyDescent="0.25">
      <c r="B4" s="83" t="s">
        <v>23</v>
      </c>
      <c r="C4" s="83"/>
      <c r="D4" s="8"/>
      <c r="E4" s="90"/>
      <c r="F4" s="80"/>
      <c r="G4" s="80"/>
      <c r="H4" s="37"/>
      <c r="I4" s="32"/>
      <c r="J4" s="32"/>
      <c r="K4" s="32"/>
      <c r="L4" s="32"/>
      <c r="M4" s="32"/>
      <c r="N4" s="35"/>
      <c r="O4" s="35"/>
    </row>
    <row r="5" spans="2:15" ht="42.75" x14ac:dyDescent="0.25">
      <c r="B5" s="81">
        <v>58899</v>
      </c>
      <c r="C5" s="86" t="s">
        <v>42</v>
      </c>
      <c r="D5" s="79">
        <v>334040</v>
      </c>
      <c r="E5" s="91">
        <v>512000</v>
      </c>
      <c r="F5" s="37">
        <v>79762</v>
      </c>
      <c r="G5" s="37">
        <f>D5-F5</f>
        <v>254278</v>
      </c>
      <c r="H5" s="37">
        <f>G5*1%</f>
        <v>2542.7800000000002</v>
      </c>
      <c r="I5" s="32">
        <f>G5*5%</f>
        <v>12713.900000000001</v>
      </c>
      <c r="J5" s="32"/>
      <c r="K5" s="32"/>
      <c r="L5" s="32">
        <f>G5*18%</f>
        <v>45770.04</v>
      </c>
      <c r="M5" s="32">
        <f>G5-H5-I5</f>
        <v>239021.32</v>
      </c>
      <c r="N5" s="35"/>
      <c r="O5" s="35"/>
    </row>
    <row r="6" spans="2:15" ht="71.25" x14ac:dyDescent="0.25">
      <c r="B6" s="81">
        <v>58434</v>
      </c>
      <c r="C6" s="86" t="s">
        <v>24</v>
      </c>
      <c r="D6" s="79">
        <v>472500</v>
      </c>
      <c r="E6" s="91">
        <v>505680</v>
      </c>
      <c r="F6" s="37">
        <v>254268</v>
      </c>
      <c r="G6" s="37">
        <f>D6-F6</f>
        <v>218232</v>
      </c>
      <c r="H6" s="37">
        <f>G6*1%</f>
        <v>2182.3200000000002</v>
      </c>
      <c r="I6" s="32">
        <f>G6*5%</f>
        <v>10911.6</v>
      </c>
      <c r="J6" s="32">
        <f>G6*10%</f>
        <v>21823.200000000001</v>
      </c>
      <c r="K6" s="32"/>
      <c r="L6" s="32">
        <f>G6*18%</f>
        <v>39281.760000000002</v>
      </c>
      <c r="M6" s="32">
        <f>G6-H6-I6-J6</f>
        <v>183314.87999999998</v>
      </c>
      <c r="N6" s="35">
        <v>2500000</v>
      </c>
      <c r="O6" s="35"/>
    </row>
    <row r="7" spans="2:15" ht="74.25" customHeight="1" x14ac:dyDescent="0.25">
      <c r="B7" s="81">
        <v>58905</v>
      </c>
      <c r="C7" s="86" t="s">
        <v>49</v>
      </c>
      <c r="D7" s="79"/>
      <c r="E7" s="91">
        <v>460000</v>
      </c>
      <c r="F7" s="37"/>
      <c r="G7" s="37"/>
      <c r="H7" s="37"/>
      <c r="I7" s="32"/>
      <c r="J7" s="32"/>
      <c r="K7" s="32"/>
      <c r="L7" s="32"/>
      <c r="M7" s="32"/>
      <c r="N7" s="35">
        <v>100000</v>
      </c>
      <c r="O7" s="35"/>
    </row>
    <row r="8" spans="2:15" ht="74.25" customHeight="1" x14ac:dyDescent="0.25">
      <c r="B8" s="81"/>
      <c r="C8" s="86"/>
      <c r="D8" s="79"/>
      <c r="E8" s="79"/>
      <c r="F8" s="37"/>
      <c r="G8" s="37"/>
      <c r="H8" s="37"/>
      <c r="I8" s="32"/>
      <c r="J8" s="32"/>
      <c r="K8" s="32"/>
      <c r="L8" s="32"/>
      <c r="M8" s="32"/>
      <c r="N8" s="35"/>
      <c r="O8" s="35"/>
    </row>
    <row r="9" spans="2:15" ht="74.25" customHeight="1" x14ac:dyDescent="0.25">
      <c r="B9" s="81"/>
      <c r="C9" s="86"/>
      <c r="D9" s="79"/>
      <c r="E9" s="79"/>
      <c r="F9" s="37"/>
      <c r="G9" s="37"/>
      <c r="H9" s="37"/>
      <c r="I9" s="32"/>
      <c r="J9" s="32"/>
      <c r="K9" s="32"/>
      <c r="L9" s="32"/>
      <c r="M9" s="32"/>
      <c r="N9" s="35"/>
      <c r="O9" s="35"/>
    </row>
    <row r="10" spans="2:15" x14ac:dyDescent="0.25">
      <c r="B10" s="79"/>
      <c r="C10" s="87"/>
      <c r="D10" s="79"/>
      <c r="E10" s="79"/>
      <c r="F10" s="37"/>
      <c r="G10" s="37"/>
      <c r="H10" s="37"/>
      <c r="I10" s="32"/>
      <c r="J10" s="32"/>
      <c r="K10" s="32"/>
      <c r="L10" s="32"/>
      <c r="M10" s="32"/>
      <c r="N10" s="35"/>
      <c r="O10" s="35"/>
    </row>
    <row r="11" spans="2:15" ht="20.25" customHeight="1" x14ac:dyDescent="0.25">
      <c r="B11" s="79"/>
      <c r="C11" s="87"/>
      <c r="D11" s="78"/>
      <c r="E11" s="92">
        <f>SUM(E5:E10)</f>
        <v>1477680</v>
      </c>
      <c r="F11" s="37"/>
      <c r="G11" s="37"/>
      <c r="H11" s="37"/>
      <c r="I11" s="32"/>
      <c r="J11" s="32"/>
      <c r="K11" s="84" t="s">
        <v>39</v>
      </c>
      <c r="L11" s="85">
        <f>SUM(L5:L10)</f>
        <v>85051.8</v>
      </c>
      <c r="M11" s="85">
        <f>SUM(M5:M10)</f>
        <v>422336.19999999995</v>
      </c>
      <c r="N11" s="85">
        <f>SUM(N5:N10)</f>
        <v>2600000</v>
      </c>
      <c r="O11" s="85">
        <f>M11-N11</f>
        <v>-2177663.7999999998</v>
      </c>
    </row>
    <row r="12" spans="2:15" x14ac:dyDescent="0.25">
      <c r="B12" s="82" t="s">
        <v>36</v>
      </c>
      <c r="C12" s="88"/>
      <c r="D12" s="40"/>
      <c r="E12" s="40"/>
      <c r="F12" s="40"/>
      <c r="G12" s="40"/>
      <c r="H12" s="40"/>
      <c r="I12" s="44"/>
      <c r="J12" s="44"/>
      <c r="K12" s="44"/>
      <c r="L12" s="44"/>
      <c r="M12" s="44"/>
      <c r="N12" s="45"/>
      <c r="O12" s="45"/>
    </row>
    <row r="13" spans="2:15" ht="71.25" x14ac:dyDescent="0.25">
      <c r="B13" s="81">
        <v>59156</v>
      </c>
      <c r="C13" s="86" t="s">
        <v>43</v>
      </c>
      <c r="D13" s="79">
        <v>295400</v>
      </c>
      <c r="E13" s="91">
        <v>294000</v>
      </c>
      <c r="F13" s="79">
        <v>112500</v>
      </c>
      <c r="G13" s="79">
        <f>D13-F13</f>
        <v>182900</v>
      </c>
      <c r="H13" s="79">
        <f>G13*1%</f>
        <v>1829</v>
      </c>
      <c r="I13" s="32">
        <f>G13*5%</f>
        <v>9145</v>
      </c>
      <c r="J13" s="32">
        <f>G13*10%</f>
        <v>18290</v>
      </c>
      <c r="K13" s="32">
        <f>G13*10%</f>
        <v>18290</v>
      </c>
      <c r="L13" s="32">
        <f>G13*18%</f>
        <v>32922</v>
      </c>
      <c r="M13" s="32">
        <f>G13-H13-I13-K13-J13-38998</f>
        <v>96348</v>
      </c>
      <c r="N13" s="35">
        <v>500000</v>
      </c>
      <c r="O13" s="35"/>
    </row>
    <row r="14" spans="2:15" ht="42.75" x14ac:dyDescent="0.25">
      <c r="B14" s="81">
        <v>59157</v>
      </c>
      <c r="C14" s="86" t="s">
        <v>44</v>
      </c>
      <c r="D14" s="79">
        <v>262045</v>
      </c>
      <c r="E14" s="91">
        <v>265000</v>
      </c>
      <c r="F14" s="37">
        <v>0</v>
      </c>
      <c r="G14" s="37">
        <f>D14-F14</f>
        <v>262045</v>
      </c>
      <c r="H14" s="37">
        <f>G14*1%</f>
        <v>2620.4500000000003</v>
      </c>
      <c r="I14" s="32">
        <f>G14*5%</f>
        <v>13102.25</v>
      </c>
      <c r="J14" s="32">
        <f>G14*10%</f>
        <v>26204.5</v>
      </c>
      <c r="K14" s="32">
        <f t="shared" ref="K14:K17" si="0">G14*10%</f>
        <v>26204.5</v>
      </c>
      <c r="L14" s="32">
        <f>G14*18%</f>
        <v>47168.1</v>
      </c>
      <c r="M14" s="32">
        <f>G14-H14-I14-K14-J14</f>
        <v>193913.3</v>
      </c>
      <c r="N14" s="35">
        <v>800000</v>
      </c>
      <c r="O14" s="35"/>
    </row>
    <row r="15" spans="2:15" ht="28.5" x14ac:dyDescent="0.25">
      <c r="B15" s="81">
        <v>59158</v>
      </c>
      <c r="C15" s="86" t="s">
        <v>45</v>
      </c>
      <c r="D15" s="79">
        <v>353603</v>
      </c>
      <c r="E15" s="91">
        <v>353000</v>
      </c>
      <c r="F15" s="37"/>
      <c r="G15" s="37">
        <f t="shared" ref="G15:G18" si="1">D15-F15</f>
        <v>353603</v>
      </c>
      <c r="H15" s="37">
        <f t="shared" ref="H15:H18" si="2">G15*1%</f>
        <v>3536.03</v>
      </c>
      <c r="I15" s="32">
        <f t="shared" ref="I15:I18" si="3">G15*5%</f>
        <v>17680.150000000001</v>
      </c>
      <c r="J15" s="32">
        <f t="shared" ref="J15:J18" si="4">G15*10%</f>
        <v>35360.300000000003</v>
      </c>
      <c r="K15" s="32">
        <f t="shared" si="0"/>
        <v>35360.300000000003</v>
      </c>
      <c r="L15" s="32">
        <f t="shared" ref="L15:L18" si="5">G15*18%</f>
        <v>63648.54</v>
      </c>
      <c r="M15" s="32">
        <f t="shared" ref="M15:M18" si="6">G15-H15-I15-K15-J15</f>
        <v>261666.21999999997</v>
      </c>
      <c r="N15" s="35">
        <v>700000</v>
      </c>
      <c r="O15" s="35"/>
    </row>
    <row r="16" spans="2:15" ht="42.75" x14ac:dyDescent="0.25">
      <c r="B16" s="81">
        <v>59159</v>
      </c>
      <c r="C16" s="86" t="s">
        <v>46</v>
      </c>
      <c r="D16" s="79">
        <v>691783</v>
      </c>
      <c r="E16" s="91">
        <v>748000</v>
      </c>
      <c r="F16" s="37">
        <v>57750</v>
      </c>
      <c r="G16" s="37">
        <f t="shared" si="1"/>
        <v>634033</v>
      </c>
      <c r="H16" s="37">
        <f t="shared" si="2"/>
        <v>6340.33</v>
      </c>
      <c r="I16" s="32">
        <f t="shared" si="3"/>
        <v>31701.65</v>
      </c>
      <c r="J16" s="32">
        <f t="shared" si="4"/>
        <v>63403.3</v>
      </c>
      <c r="K16" s="32">
        <f t="shared" si="0"/>
        <v>63403.3</v>
      </c>
      <c r="L16" s="32">
        <f t="shared" si="5"/>
        <v>114125.94</v>
      </c>
      <c r="M16" s="32">
        <f>G16-H16-I16-K16-J16-29902</f>
        <v>439282.42</v>
      </c>
      <c r="N16" s="35">
        <v>600000</v>
      </c>
      <c r="O16" s="35"/>
    </row>
    <row r="17" spans="2:15" ht="28.5" x14ac:dyDescent="0.25">
      <c r="B17" s="81">
        <v>60026</v>
      </c>
      <c r="C17" s="86" t="s">
        <v>47</v>
      </c>
      <c r="D17" s="79">
        <v>254678</v>
      </c>
      <c r="E17" s="91">
        <v>254000</v>
      </c>
      <c r="F17" s="37"/>
      <c r="G17" s="37">
        <f t="shared" si="1"/>
        <v>254678</v>
      </c>
      <c r="H17" s="37">
        <f t="shared" si="2"/>
        <v>2546.7800000000002</v>
      </c>
      <c r="I17" s="32">
        <f t="shared" si="3"/>
        <v>12733.900000000001</v>
      </c>
      <c r="J17" s="32">
        <f t="shared" si="4"/>
        <v>25467.800000000003</v>
      </c>
      <c r="K17" s="32">
        <f t="shared" si="0"/>
        <v>25467.800000000003</v>
      </c>
      <c r="L17" s="32">
        <f t="shared" si="5"/>
        <v>45842.04</v>
      </c>
      <c r="M17" s="32">
        <f t="shared" si="6"/>
        <v>188461.72000000003</v>
      </c>
      <c r="N17" s="35">
        <v>500000</v>
      </c>
      <c r="O17" s="35"/>
    </row>
    <row r="18" spans="2:15" ht="71.25" x14ac:dyDescent="0.25">
      <c r="B18" s="81">
        <v>60719</v>
      </c>
      <c r="C18" s="86" t="s">
        <v>48</v>
      </c>
      <c r="D18" s="79">
        <v>320521</v>
      </c>
      <c r="E18" s="91">
        <v>333000</v>
      </c>
      <c r="F18" s="37">
        <v>37500</v>
      </c>
      <c r="G18" s="37">
        <f t="shared" si="1"/>
        <v>283021</v>
      </c>
      <c r="H18" s="37">
        <f t="shared" si="2"/>
        <v>2830.21</v>
      </c>
      <c r="I18" s="32">
        <f t="shared" si="3"/>
        <v>14151.050000000001</v>
      </c>
      <c r="J18" s="32">
        <f t="shared" si="4"/>
        <v>28302.100000000002</v>
      </c>
      <c r="K18" s="32"/>
      <c r="L18" s="32">
        <f t="shared" si="5"/>
        <v>50943.78</v>
      </c>
      <c r="M18" s="32">
        <f t="shared" si="6"/>
        <v>237737.63999999998</v>
      </c>
      <c r="N18" s="35"/>
      <c r="O18" s="35"/>
    </row>
    <row r="19" spans="2:15" x14ac:dyDescent="0.25">
      <c r="B19" s="81"/>
      <c r="C19" s="81"/>
      <c r="D19" s="93"/>
      <c r="E19" s="94"/>
      <c r="F19" s="32"/>
      <c r="G19" s="37"/>
      <c r="H19" s="37"/>
      <c r="I19" s="32"/>
      <c r="J19" s="32"/>
      <c r="K19" s="32"/>
      <c r="L19" s="32"/>
      <c r="M19" s="32"/>
      <c r="N19" s="35"/>
      <c r="O19" s="35"/>
    </row>
    <row r="20" spans="2:15" ht="18.75" customHeight="1" x14ac:dyDescent="0.25">
      <c r="B20" s="79"/>
      <c r="C20" s="79"/>
      <c r="D20" s="93"/>
      <c r="E20" s="95">
        <f>SUM(E13:E19)</f>
        <v>2247000</v>
      </c>
      <c r="F20" s="32"/>
      <c r="G20" s="37"/>
      <c r="H20" s="37"/>
      <c r="I20" s="32"/>
      <c r="J20" s="32"/>
      <c r="K20" s="32"/>
      <c r="L20" s="84" t="s">
        <v>39</v>
      </c>
      <c r="M20" s="85">
        <f>SUM(M13:M19)</f>
        <v>1417409.2999999998</v>
      </c>
      <c r="N20" s="85">
        <f>SUM(N13:N19)</f>
        <v>3100000</v>
      </c>
      <c r="O20" s="85">
        <f>M20-N20</f>
        <v>-1682590.7000000002</v>
      </c>
    </row>
    <row r="21" spans="2:15" x14ac:dyDescent="0.25">
      <c r="B21" s="61"/>
      <c r="C21" s="61"/>
      <c r="D21" s="62"/>
      <c r="E21" s="63"/>
      <c r="F21" s="63"/>
      <c r="G21" s="63"/>
      <c r="H21" s="68"/>
      <c r="I21" s="69"/>
      <c r="J21" s="69"/>
      <c r="K21" s="69"/>
      <c r="L21" s="69"/>
      <c r="M21" s="70"/>
      <c r="N21" s="73"/>
      <c r="O21" s="73"/>
    </row>
  </sheetData>
  <pageMargins left="0.11811023622047245" right="0.11811023622047245" top="0.15748031496062992" bottom="0.15748031496062992" header="0.31496062992125984" footer="0.31496062992125984"/>
  <pageSetup paperSize="9" scale="70" orientation="landscape" r:id="rId1"/>
  <ignoredErrors>
    <ignoredError sqref="M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2024-11-17T08:28:58Z</cp:lastPrinted>
  <dcterms:created xsi:type="dcterms:W3CDTF">2022-06-10T14:11:52Z</dcterms:created>
  <dcterms:modified xsi:type="dcterms:W3CDTF">2025-05-27T10:47:52Z</dcterms:modified>
</cp:coreProperties>
</file>