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H K Group\"/>
    </mc:Choice>
  </mc:AlternateContent>
  <xr:revisionPtr revIDLastSave="0" documentId="13_ncr:1_{AE5B71B2-9569-4430-B0C7-7E3C22150A5B}" xr6:coauthVersionLast="47" xr6:coauthVersionMax="47" xr10:uidLastSave="{00000000-0000-0000-0000-000000000000}"/>
  <bookViews>
    <workbookView xWindow="2730" yWindow="1275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M21" i="1" s="1"/>
  <c r="H21" i="1" l="1"/>
  <c r="J21" i="1"/>
  <c r="K21" i="1"/>
  <c r="L21" i="1"/>
  <c r="N18" i="1"/>
  <c r="G18" i="1"/>
  <c r="M18" i="1" s="1"/>
  <c r="G14" i="1"/>
  <c r="M14" i="1" s="1"/>
  <c r="O21" i="1" l="1"/>
  <c r="E22" i="1"/>
  <c r="P22" i="1" s="1"/>
  <c r="I21" i="1"/>
  <c r="H18" i="1"/>
  <c r="O18" i="1" s="1"/>
  <c r="E19" i="1" s="1"/>
  <c r="P19" i="1" s="1"/>
  <c r="J18" i="1"/>
  <c r="K18" i="1"/>
  <c r="L18" i="1"/>
  <c r="L14" i="1"/>
  <c r="H14" i="1"/>
  <c r="O14" i="1" s="1"/>
  <c r="E15" i="1" s="1"/>
  <c r="P15" i="1" s="1"/>
  <c r="J14" i="1"/>
  <c r="K14" i="1"/>
  <c r="P21" i="1" l="1"/>
  <c r="V25" i="1" s="1"/>
  <c r="I18" i="1"/>
  <c r="P18" i="1" s="1"/>
  <c r="V20" i="1" s="1"/>
  <c r="I14" i="1"/>
  <c r="P14" i="1" s="1"/>
  <c r="V17" i="1" s="1"/>
  <c r="G11" i="1" l="1"/>
  <c r="L11" i="1" s="1"/>
  <c r="M11" i="1" l="1"/>
  <c r="H11" i="1"/>
  <c r="J11" i="1"/>
  <c r="K11" i="1"/>
  <c r="T8" i="1"/>
  <c r="G9" i="1"/>
  <c r="J9" i="1" s="1"/>
  <c r="O11" i="1" l="1"/>
  <c r="P12" i="1" s="1"/>
  <c r="E12" i="1"/>
  <c r="I11" i="1"/>
  <c r="P11" i="1" s="1"/>
  <c r="L9" i="1"/>
  <c r="M9" i="1"/>
  <c r="K9" i="1"/>
  <c r="H9" i="1"/>
  <c r="O9" i="1" s="1"/>
  <c r="I9" i="1" l="1"/>
  <c r="P9" i="1" s="1"/>
  <c r="G8" i="1"/>
  <c r="L8" i="1" s="1"/>
  <c r="M8" i="1" l="1"/>
  <c r="H8" i="1"/>
  <c r="J8" i="1"/>
  <c r="K8" i="1"/>
  <c r="O8" i="1" l="1"/>
  <c r="I8" i="1"/>
  <c r="E10" i="1" l="1"/>
  <c r="P10" i="1" s="1"/>
  <c r="P8" i="1"/>
  <c r="V13" i="1" l="1"/>
</calcChain>
</file>

<file path=xl/sharedStrings.xml><?xml version="1.0" encoding="utf-8"?>
<sst xmlns="http://schemas.openxmlformats.org/spreadsheetml/2006/main" count="53" uniqueCount="46">
  <si>
    <t>Amount</t>
  </si>
  <si>
    <t>PAYMENT NOTE No.</t>
  </si>
  <si>
    <t>UTR</t>
  </si>
  <si>
    <t>TDS Amount @ 1% on BASIC AMOUNT</t>
  </si>
  <si>
    <t>H K Group</t>
  </si>
  <si>
    <t>ROAD REINSTATEMENT AT ROHANA KALAN  VILLAGE</t>
  </si>
  <si>
    <t>15-12-2023 NEFT/AXISP00453272892/RIUP23/3736/H K GROUP/HDFC0004358 193599.00</t>
  </si>
  <si>
    <t>RIUP23/3736</t>
  </si>
  <si>
    <t>10-01-2024 NEFT/AXISP00461151272/RIUP23/4034/H K GROUP/HDFC0004358 300539.00</t>
  </si>
  <si>
    <t>1, 3</t>
  </si>
  <si>
    <t>2, 4</t>
  </si>
  <si>
    <t>1, 3 &amp; 2, 4</t>
  </si>
  <si>
    <t>05-02-2024 NEFT/AXISP00468222700/RIUP23/4502/H K GROUP/HDFC0004358 121843.00</t>
  </si>
  <si>
    <t>Kacholi - RR</t>
  </si>
  <si>
    <t>10-01-2024 NEFT/AXISP00461151271/RIUP23/4203/H K GROUP/HDFC0004358 87464.00</t>
  </si>
  <si>
    <t>05-02-2024 NEFT/AXISP00468222699/RIUP23/4501/H K GROUP/HDFC0004358 21567.00</t>
  </si>
  <si>
    <t>Rasulpur - RR</t>
  </si>
  <si>
    <t>DPR hold</t>
  </si>
  <si>
    <t>Meghakhedi - RR</t>
  </si>
  <si>
    <t>26-03-2024 NEFT/AXISP00484218141/RIUP23/5284/H K GROUP/HDFC0004358 263117.00</t>
  </si>
  <si>
    <t>GST release note</t>
  </si>
  <si>
    <t>16-07-2024 NEFT/AXISP00519021122/RIUP24/0808/H K GROUP/HDFC0004358 64878.00</t>
  </si>
  <si>
    <t>16-07-2024 NEFT/AXISP00519021124/RIUP23/5285/H K GROUP/HDFC0004358 79262.00</t>
  </si>
  <si>
    <t>16-07-2024 NEFT/AXISP00519021123/RIUP24/0807/H K GROUP/HDFC0004358 44397.00</t>
  </si>
  <si>
    <t>07-12-2024 NEFT/AXISP00581571417/RIUP24/0809/H K GROUP/HDFC0004358 78735.00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</si>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</sst>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FF0000"/>
      <name val="Comic Sans MS"/>
      <family val="4"/>
    </font>
    <font>
      <sz val="1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43" fontId="6" fillId="2" borderId="3" xfId="1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7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43" fontId="5" fillId="2" borderId="25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3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9" fontId="3" fillId="3" borderId="23" xfId="1" applyNumberFormat="1" applyFont="1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14" fontId="3" fillId="2" borderId="18" xfId="1" applyNumberFormat="1" applyFont="1" applyFill="1" applyBorder="1" applyAlignment="1">
      <alignment vertical="center"/>
    </xf>
    <xf numFmtId="0" fontId="3" fillId="2" borderId="17" xfId="1" applyNumberFormat="1" applyFont="1" applyFill="1" applyBorder="1" applyAlignment="1">
      <alignment vertical="center"/>
    </xf>
    <xf numFmtId="0" fontId="3" fillId="3" borderId="10" xfId="1" applyNumberFormat="1" applyFont="1" applyFill="1" applyBorder="1" applyAlignment="1">
      <alignment vertical="center"/>
    </xf>
    <xf numFmtId="0" fontId="3" fillId="2" borderId="18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9" fontId="3" fillId="2" borderId="8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43" fontId="3" fillId="4" borderId="23" xfId="1" applyNumberFormat="1" applyFont="1" applyFill="1" applyBorder="1" applyAlignment="1">
      <alignment vertical="center"/>
    </xf>
    <xf numFmtId="43" fontId="8" fillId="4" borderId="23" xfId="1" applyNumberFormat="1" applyFont="1" applyFill="1" applyBorder="1" applyAlignment="1">
      <alignment vertical="center"/>
    </xf>
    <xf numFmtId="43" fontId="8" fillId="4" borderId="19" xfId="1" applyNumberFormat="1" applyFont="1" applyFill="1" applyBorder="1" applyAlignment="1">
      <alignment vertical="center"/>
    </xf>
    <xf numFmtId="0" fontId="7" fillId="0" borderId="0" xfId="0" applyFont="1"/>
    <xf numFmtId="43" fontId="9" fillId="2" borderId="0" xfId="1" applyNumberFormat="1" applyFont="1" applyFill="1" applyBorder="1" applyAlignment="1">
      <alignment vertical="center"/>
    </xf>
    <xf numFmtId="0" fontId="3" fillId="2" borderId="28" xfId="0" applyFont="1" applyFill="1" applyBorder="1" applyAlignment="1">
      <alignment horizontal="center"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0" fontId="3" fillId="2" borderId="12" xfId="1" applyNumberFormat="1" applyFont="1" applyFill="1" applyBorder="1" applyAlignment="1">
      <alignment vertical="center"/>
    </xf>
    <xf numFmtId="14" fontId="3" fillId="2" borderId="12" xfId="1" applyNumberFormat="1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2" borderId="12" xfId="0" applyFill="1" applyBorder="1" applyAlignment="1">
      <alignment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zoomScale="85" zoomScaleNormal="85" workbookViewId="0">
      <pane ySplit="6" topLeftCell="A7" activePane="bottomLeft" state="frozen"/>
      <selection pane="bottomLeft" activeCell="D12" sqref="D12"/>
    </sheetView>
  </sheetViews>
  <sheetFormatPr defaultColWidth="9" defaultRowHeight="30" customHeight="1" x14ac:dyDescent="0.25"/>
  <cols>
    <col min="1" max="1" width="11.5703125" style="11" bestFit="1" customWidth="1"/>
    <col min="2" max="2" width="30" style="11" customWidth="1"/>
    <col min="3" max="3" width="13.42578125" style="11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41" customWidth="1"/>
    <col min="9" max="9" width="15" style="41" customWidth="1"/>
    <col min="10" max="10" width="12.28515625" style="11" bestFit="1" customWidth="1"/>
    <col min="11" max="11" width="11.85546875" style="11" bestFit="1" customWidth="1"/>
    <col min="12" max="12" width="14.7109375" style="11" customWidth="1"/>
    <col min="13" max="13" width="13" style="11" customWidth="1"/>
    <col min="14" max="16" width="14.85546875" style="11" customWidth="1"/>
    <col min="17" max="17" width="21.7109375" style="11" hidden="1" customWidth="1"/>
    <col min="18" max="18" width="12.7109375" style="11" hidden="1" customWidth="1"/>
    <col min="19" max="19" width="14.5703125" style="11" hidden="1" customWidth="1"/>
    <col min="20" max="20" width="19.85546875" style="11" bestFit="1" customWidth="1"/>
    <col min="21" max="21" width="91.7109375" style="11" bestFit="1" customWidth="1"/>
    <col min="22" max="22" width="14" style="11" bestFit="1" customWidth="1"/>
    <col min="23" max="16384" width="9" style="11"/>
  </cols>
  <sheetData>
    <row r="1" spans="1:22" ht="30" customHeight="1" x14ac:dyDescent="0.25">
      <c r="A1" s="72" t="s">
        <v>25</v>
      </c>
      <c r="B1" s="73" t="s">
        <v>4</v>
      </c>
      <c r="E1" s="12"/>
      <c r="F1" s="12"/>
      <c r="G1" s="12"/>
      <c r="H1" s="13"/>
      <c r="I1" s="13"/>
    </row>
    <row r="2" spans="1:22" ht="30" customHeight="1" x14ac:dyDescent="0.25">
      <c r="A2" s="72" t="s">
        <v>26</v>
      </c>
      <c r="B2" t="s">
        <v>29</v>
      </c>
      <c r="C2" s="14"/>
      <c r="D2" s="14"/>
      <c r="G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2" ht="30" customHeight="1" thickBot="1" x14ac:dyDescent="0.3">
      <c r="A3" s="72" t="s">
        <v>27</v>
      </c>
      <c r="B3" t="s">
        <v>30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2" ht="30" customHeight="1" thickBot="1" x14ac:dyDescent="0.3">
      <c r="A4" s="72" t="s">
        <v>28</v>
      </c>
      <c r="B4" t="s">
        <v>30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Q4" s="16"/>
      <c r="R4" s="19"/>
      <c r="S4" s="19"/>
      <c r="T4" s="19"/>
      <c r="U4" s="19"/>
      <c r="V4" s="19"/>
    </row>
    <row r="5" spans="1:22" ht="30" customHeight="1" thickBot="1" x14ac:dyDescent="0.3">
      <c r="A5" s="5" t="s">
        <v>31</v>
      </c>
      <c r="B5" s="1" t="s">
        <v>32</v>
      </c>
      <c r="C5" s="5" t="s">
        <v>33</v>
      </c>
      <c r="D5" s="5" t="s">
        <v>34</v>
      </c>
      <c r="E5" s="7" t="s">
        <v>35</v>
      </c>
      <c r="F5" s="5" t="s">
        <v>36</v>
      </c>
      <c r="G5" s="44" t="s">
        <v>37</v>
      </c>
      <c r="H5" s="2" t="s">
        <v>38</v>
      </c>
      <c r="I5" s="10" t="s">
        <v>0</v>
      </c>
      <c r="J5" s="3" t="s">
        <v>39</v>
      </c>
      <c r="K5" s="9" t="s">
        <v>40</v>
      </c>
      <c r="L5" s="9" t="s">
        <v>41</v>
      </c>
      <c r="M5" s="9" t="s">
        <v>42</v>
      </c>
      <c r="N5" s="9" t="s">
        <v>17</v>
      </c>
      <c r="O5" s="9" t="s">
        <v>43</v>
      </c>
      <c r="P5" s="9" t="s">
        <v>44</v>
      </c>
      <c r="Q5" s="3" t="s">
        <v>1</v>
      </c>
      <c r="R5" s="3" t="s">
        <v>0</v>
      </c>
      <c r="S5" s="66" t="s">
        <v>3</v>
      </c>
      <c r="T5" s="3" t="s">
        <v>45</v>
      </c>
      <c r="U5" s="9" t="s">
        <v>2</v>
      </c>
      <c r="V5" s="3"/>
    </row>
    <row r="6" spans="1:22" ht="30" customHeight="1" x14ac:dyDescent="0.25">
      <c r="A6" s="59"/>
      <c r="B6" s="20"/>
      <c r="C6" s="21"/>
      <c r="D6" s="21"/>
      <c r="E6" s="22"/>
      <c r="F6" s="42"/>
      <c r="G6" s="42"/>
      <c r="H6" s="29">
        <v>0.18</v>
      </c>
      <c r="I6" s="24"/>
      <c r="J6" s="25">
        <v>0.02</v>
      </c>
      <c r="K6" s="26">
        <v>0.05</v>
      </c>
      <c r="L6" s="26">
        <v>0.1</v>
      </c>
      <c r="M6" s="26">
        <v>0.1</v>
      </c>
      <c r="N6" s="26"/>
      <c r="O6" s="26">
        <v>0.18</v>
      </c>
      <c r="P6" s="27"/>
      <c r="Q6" s="28"/>
      <c r="R6" s="23"/>
      <c r="S6" s="67">
        <v>0.01</v>
      </c>
      <c r="T6" s="31"/>
      <c r="U6" s="27"/>
      <c r="V6" s="31"/>
    </row>
    <row r="7" spans="1:22" s="45" customFormat="1" ht="30" customHeight="1" x14ac:dyDescent="0.25">
      <c r="A7" s="60"/>
      <c r="B7" s="46"/>
      <c r="C7" s="47"/>
      <c r="D7" s="48"/>
      <c r="E7" s="49"/>
      <c r="F7" s="50"/>
      <c r="G7" s="50"/>
      <c r="H7" s="51"/>
      <c r="I7" s="52"/>
      <c r="J7" s="53"/>
      <c r="K7" s="54"/>
      <c r="L7" s="54"/>
      <c r="M7" s="54"/>
      <c r="N7" s="54"/>
      <c r="O7" s="54"/>
      <c r="P7" s="55"/>
      <c r="Q7" s="56"/>
      <c r="R7" s="57"/>
      <c r="S7" s="68"/>
      <c r="T7" s="48"/>
      <c r="U7" s="55"/>
      <c r="V7" s="48"/>
    </row>
    <row r="8" spans="1:22" ht="30" customHeight="1" x14ac:dyDescent="0.25">
      <c r="A8" s="60">
        <v>60537</v>
      </c>
      <c r="B8" s="4" t="s">
        <v>5</v>
      </c>
      <c r="C8" s="6">
        <v>45262</v>
      </c>
      <c r="D8" s="8" t="s">
        <v>9</v>
      </c>
      <c r="E8" s="30">
        <v>321453</v>
      </c>
      <c r="F8" s="43">
        <v>56250</v>
      </c>
      <c r="G8" s="43">
        <f>ROUND(E8-F8,)</f>
        <v>265203</v>
      </c>
      <c r="H8" s="23">
        <f>ROUND(G8*$H$6,0)</f>
        <v>47737</v>
      </c>
      <c r="I8" s="24">
        <f>G8+H8</f>
        <v>312940</v>
      </c>
      <c r="J8" s="31">
        <f>ROUND(G8*$J$6,)</f>
        <v>5304</v>
      </c>
      <c r="K8" s="27">
        <f>ROUND(G8*$K$6,)</f>
        <v>13260</v>
      </c>
      <c r="L8" s="27">
        <f>ROUND(G8*$L$6,)</f>
        <v>26520</v>
      </c>
      <c r="M8" s="27">
        <f>ROUND(G8*$M$6,)</f>
        <v>26520</v>
      </c>
      <c r="N8" s="27"/>
      <c r="O8" s="70">
        <f>H8</f>
        <v>47737</v>
      </c>
      <c r="P8" s="27">
        <f>ROUND(I8-SUM(J8:O8),0)</f>
        <v>193599</v>
      </c>
      <c r="Q8" s="32" t="s">
        <v>7</v>
      </c>
      <c r="R8" s="23">
        <v>193599</v>
      </c>
      <c r="S8" s="24"/>
      <c r="T8" s="31">
        <f>R8-S8</f>
        <v>193599</v>
      </c>
      <c r="U8" s="33" t="s">
        <v>6</v>
      </c>
      <c r="V8" s="31"/>
    </row>
    <row r="9" spans="1:22" ht="30" customHeight="1" x14ac:dyDescent="0.25">
      <c r="A9" s="60">
        <v>60537</v>
      </c>
      <c r="B9" s="4" t="s">
        <v>5</v>
      </c>
      <c r="C9" s="6">
        <v>45281</v>
      </c>
      <c r="D9" s="8" t="s">
        <v>10</v>
      </c>
      <c r="E9" s="30">
        <v>467948</v>
      </c>
      <c r="F9" s="43">
        <v>56250</v>
      </c>
      <c r="G9" s="43">
        <f>ROUND(E9-F9,)</f>
        <v>411698</v>
      </c>
      <c r="H9" s="23">
        <f>ROUND(G9*$H$6,0)</f>
        <v>74106</v>
      </c>
      <c r="I9" s="24">
        <f>G9+H9</f>
        <v>485804</v>
      </c>
      <c r="J9" s="31">
        <f>ROUND(G9*$J$6,)</f>
        <v>8234</v>
      </c>
      <c r="K9" s="27">
        <f>ROUND(G9*$K$6,)</f>
        <v>20585</v>
      </c>
      <c r="L9" s="27">
        <f>ROUND(G9*$L$6,)</f>
        <v>41170</v>
      </c>
      <c r="M9" s="27">
        <f>ROUND(G9*$M$6,)</f>
        <v>41170</v>
      </c>
      <c r="N9" s="27"/>
      <c r="O9" s="70">
        <f>H9</f>
        <v>74106</v>
      </c>
      <c r="P9" s="27">
        <f>ROUND(I9-SUM(J9:O9),0)</f>
        <v>300539</v>
      </c>
      <c r="Q9" s="32"/>
      <c r="R9" s="23"/>
      <c r="S9" s="24"/>
      <c r="T9" s="31">
        <v>300359</v>
      </c>
      <c r="U9" s="33" t="s">
        <v>8</v>
      </c>
      <c r="V9" s="31"/>
    </row>
    <row r="10" spans="1:22" ht="30" customHeight="1" x14ac:dyDescent="0.25">
      <c r="A10" s="60">
        <v>60537</v>
      </c>
      <c r="B10" s="34" t="s">
        <v>20</v>
      </c>
      <c r="C10" s="35"/>
      <c r="D10" s="8" t="s">
        <v>11</v>
      </c>
      <c r="E10" s="36">
        <f>O8+O9</f>
        <v>121843</v>
      </c>
      <c r="F10" s="37"/>
      <c r="G10" s="37"/>
      <c r="H10" s="37"/>
      <c r="I10" s="38"/>
      <c r="J10" s="21"/>
      <c r="K10" s="39"/>
      <c r="L10" s="39"/>
      <c r="M10" s="39"/>
      <c r="N10" s="39"/>
      <c r="O10" s="39"/>
      <c r="P10" s="71">
        <f>E10</f>
        <v>121843</v>
      </c>
      <c r="Q10" s="32"/>
      <c r="R10" s="37"/>
      <c r="S10" s="38"/>
      <c r="T10" s="21">
        <v>121843</v>
      </c>
      <c r="U10" s="40" t="s">
        <v>12</v>
      </c>
      <c r="V10" s="21"/>
    </row>
    <row r="11" spans="1:22" ht="30" customHeight="1" x14ac:dyDescent="0.25">
      <c r="A11" s="60">
        <v>60537</v>
      </c>
      <c r="B11" s="21"/>
      <c r="C11" s="58">
        <v>45362</v>
      </c>
      <c r="D11" s="8">
        <v>9</v>
      </c>
      <c r="E11" s="36">
        <v>360434.25</v>
      </c>
      <c r="F11" s="37"/>
      <c r="G11" s="43">
        <f>ROUND(E11-F11,)</f>
        <v>360434</v>
      </c>
      <c r="H11" s="23">
        <f>ROUND(G11*$H$6,0)</f>
        <v>64878</v>
      </c>
      <c r="I11" s="24">
        <f>G11+H11</f>
        <v>425312</v>
      </c>
      <c r="J11" s="31">
        <f>ROUND(G11*$J$6,)</f>
        <v>7209</v>
      </c>
      <c r="K11" s="27">
        <f>ROUND(G11*$K$6,)</f>
        <v>18022</v>
      </c>
      <c r="L11" s="27">
        <f>ROUND(G11*$L$6,)</f>
        <v>36043</v>
      </c>
      <c r="M11" s="27">
        <f>ROUND(G11*$M$6,)</f>
        <v>36043</v>
      </c>
      <c r="N11" s="27"/>
      <c r="O11" s="70">
        <f>H11</f>
        <v>64878</v>
      </c>
      <c r="P11" s="27">
        <f>ROUND(I11-SUM(J11:O11),0)</f>
        <v>263117</v>
      </c>
      <c r="Q11" s="32"/>
      <c r="R11" s="37"/>
      <c r="S11" s="38"/>
      <c r="T11" s="21">
        <v>263117</v>
      </c>
      <c r="U11" s="63" t="s">
        <v>19</v>
      </c>
      <c r="V11" s="21"/>
    </row>
    <row r="12" spans="1:22" ht="30" customHeight="1" x14ac:dyDescent="0.25">
      <c r="A12" s="60">
        <v>60537</v>
      </c>
      <c r="B12" s="64" t="s">
        <v>20</v>
      </c>
      <c r="C12" s="58"/>
      <c r="D12" s="8">
        <v>9</v>
      </c>
      <c r="E12" s="36">
        <f>H11</f>
        <v>64878</v>
      </c>
      <c r="F12" s="37"/>
      <c r="G12" s="42"/>
      <c r="H12" s="23"/>
      <c r="I12" s="24"/>
      <c r="J12" s="31"/>
      <c r="K12" s="27"/>
      <c r="L12" s="27"/>
      <c r="M12" s="27"/>
      <c r="N12" s="27"/>
      <c r="O12" s="27"/>
      <c r="P12" s="70">
        <f>O11</f>
        <v>64878</v>
      </c>
      <c r="Q12" s="28"/>
      <c r="R12" s="23"/>
      <c r="S12" s="24"/>
      <c r="T12" s="31">
        <v>64878</v>
      </c>
      <c r="U12" s="65" t="s">
        <v>21</v>
      </c>
      <c r="V12" s="31"/>
    </row>
    <row r="13" spans="1:22" s="45" customFormat="1" ht="30" customHeight="1" x14ac:dyDescent="0.25">
      <c r="A13" s="60"/>
      <c r="B13" s="46"/>
      <c r="C13" s="47"/>
      <c r="D13" s="48"/>
      <c r="E13" s="49"/>
      <c r="F13" s="62"/>
      <c r="G13" s="50"/>
      <c r="H13" s="51"/>
      <c r="I13" s="52"/>
      <c r="J13" s="53"/>
      <c r="K13" s="54"/>
      <c r="L13" s="54"/>
      <c r="M13" s="54"/>
      <c r="N13" s="54"/>
      <c r="O13" s="54"/>
      <c r="P13" s="55"/>
      <c r="Q13" s="56"/>
      <c r="R13" s="57"/>
      <c r="S13" s="68"/>
      <c r="T13" s="48"/>
      <c r="U13" s="55"/>
      <c r="V13" s="48">
        <f>SUM(P8:P12)-SUM(T8:T12)</f>
        <v>180</v>
      </c>
    </row>
    <row r="14" spans="1:22" ht="30" customHeight="1" x14ac:dyDescent="0.25">
      <c r="A14" s="60">
        <v>61593</v>
      </c>
      <c r="B14" s="34" t="s">
        <v>13</v>
      </c>
      <c r="C14" s="58">
        <v>45281</v>
      </c>
      <c r="D14" s="8">
        <v>3</v>
      </c>
      <c r="E14" s="36">
        <v>119815</v>
      </c>
      <c r="F14" s="37"/>
      <c r="G14" s="43">
        <f>ROUND(E14-F14,)</f>
        <v>119815</v>
      </c>
      <c r="H14" s="23">
        <f>ROUND(G14*$H$6,0)</f>
        <v>21567</v>
      </c>
      <c r="I14" s="24">
        <f>G14+H14</f>
        <v>141382</v>
      </c>
      <c r="J14" s="31">
        <f>ROUND(G14*$J$6,)</f>
        <v>2396</v>
      </c>
      <c r="K14" s="27">
        <f>ROUND(G14*$K$6,)</f>
        <v>5991</v>
      </c>
      <c r="L14" s="27">
        <f>ROUND(G14*$L$6,)</f>
        <v>11982</v>
      </c>
      <c r="M14" s="27">
        <f>ROUND(G14*$M$6,)</f>
        <v>11982</v>
      </c>
      <c r="N14" s="27"/>
      <c r="O14" s="69">
        <f>H14</f>
        <v>21567</v>
      </c>
      <c r="P14" s="27">
        <f>ROUND(I14-SUM(J14:O14),0)</f>
        <v>87464</v>
      </c>
      <c r="Q14" s="32"/>
      <c r="R14" s="37"/>
      <c r="S14" s="38"/>
      <c r="T14" s="21">
        <v>87464</v>
      </c>
      <c r="U14" s="40" t="s">
        <v>14</v>
      </c>
      <c r="V14" s="21"/>
    </row>
    <row r="15" spans="1:22" ht="30" customHeight="1" x14ac:dyDescent="0.25">
      <c r="A15" s="60">
        <v>61593</v>
      </c>
      <c r="B15" s="64" t="s">
        <v>20</v>
      </c>
      <c r="C15" s="58"/>
      <c r="D15" s="8">
        <v>3</v>
      </c>
      <c r="E15" s="36">
        <f>O14</f>
        <v>21567</v>
      </c>
      <c r="F15" s="37"/>
      <c r="G15" s="43"/>
      <c r="H15" s="23"/>
      <c r="I15" s="24"/>
      <c r="J15" s="31"/>
      <c r="K15" s="27"/>
      <c r="L15" s="27"/>
      <c r="M15" s="27"/>
      <c r="N15" s="27"/>
      <c r="O15" s="27"/>
      <c r="P15" s="69">
        <f>E15</f>
        <v>21567</v>
      </c>
      <c r="Q15" s="32"/>
      <c r="R15" s="37"/>
      <c r="S15" s="38"/>
      <c r="T15" s="21">
        <v>21567</v>
      </c>
      <c r="U15" s="40" t="s">
        <v>15</v>
      </c>
      <c r="V15" s="21"/>
    </row>
    <row r="16" spans="1:22" ht="30" customHeight="1" x14ac:dyDescent="0.25">
      <c r="A16" s="59"/>
      <c r="B16" s="21"/>
      <c r="C16" s="58"/>
      <c r="D16" s="8"/>
      <c r="E16" s="36"/>
      <c r="F16" s="37"/>
      <c r="G16" s="43"/>
      <c r="H16" s="23"/>
      <c r="I16" s="24"/>
      <c r="J16" s="31"/>
      <c r="K16" s="27"/>
      <c r="L16" s="27"/>
      <c r="M16" s="27"/>
      <c r="N16" s="27"/>
      <c r="O16" s="27"/>
      <c r="P16" s="27"/>
      <c r="Q16" s="32"/>
      <c r="R16" s="37"/>
      <c r="S16" s="38"/>
      <c r="T16" s="21"/>
      <c r="U16" s="63"/>
      <c r="V16" s="21"/>
    </row>
    <row r="17" spans="1:22" s="45" customFormat="1" ht="30" customHeight="1" x14ac:dyDescent="0.25">
      <c r="A17" s="60"/>
      <c r="B17" s="46"/>
      <c r="C17" s="47"/>
      <c r="D17" s="48"/>
      <c r="E17" s="49"/>
      <c r="F17" s="62"/>
      <c r="G17" s="50"/>
      <c r="H17" s="51"/>
      <c r="I17" s="52"/>
      <c r="J17" s="53"/>
      <c r="K17" s="54"/>
      <c r="L17" s="54"/>
      <c r="M17" s="54"/>
      <c r="N17" s="54"/>
      <c r="O17" s="54"/>
      <c r="P17" s="55"/>
      <c r="Q17" s="56"/>
      <c r="R17" s="57"/>
      <c r="S17" s="68"/>
      <c r="T17" s="48"/>
      <c r="U17" s="55"/>
      <c r="V17" s="48">
        <f>SUM(P14:P16)-SUM(T14:T16)</f>
        <v>0</v>
      </c>
    </row>
    <row r="18" spans="1:22" ht="30" customHeight="1" x14ac:dyDescent="0.25">
      <c r="A18" s="60">
        <v>62869</v>
      </c>
      <c r="B18" s="34" t="s">
        <v>16</v>
      </c>
      <c r="C18" s="58">
        <v>45362</v>
      </c>
      <c r="D18" s="8">
        <v>8</v>
      </c>
      <c r="E18" s="36">
        <v>390398.25</v>
      </c>
      <c r="F18" s="37">
        <v>143750.04999999999</v>
      </c>
      <c r="G18" s="43">
        <f>ROUND(E18-F18,)</f>
        <v>246648</v>
      </c>
      <c r="H18" s="23">
        <f>ROUND(G18*$H$6,0)</f>
        <v>44397</v>
      </c>
      <c r="I18" s="24">
        <f>G18+H18</f>
        <v>291045</v>
      </c>
      <c r="J18" s="31">
        <f>ROUND(G18*$J$6,)</f>
        <v>4933</v>
      </c>
      <c r="K18" s="27">
        <f>ROUND(G18*$K$6,)</f>
        <v>12332</v>
      </c>
      <c r="L18" s="27">
        <f>ROUND(G18*$L$6,)</f>
        <v>24665</v>
      </c>
      <c r="M18" s="27">
        <f>ROUND(G18*$M$6,)</f>
        <v>24665</v>
      </c>
      <c r="N18" s="27">
        <f>(473.21-351.04)*825</f>
        <v>100790.24999999997</v>
      </c>
      <c r="O18" s="70">
        <f>H18</f>
        <v>44397</v>
      </c>
      <c r="P18" s="27">
        <f>ROUND(I18-SUM(J18:O18),0)</f>
        <v>79263</v>
      </c>
      <c r="Q18" s="32"/>
      <c r="R18" s="37"/>
      <c r="S18" s="38"/>
      <c r="T18" s="21">
        <v>79262</v>
      </c>
      <c r="U18" s="40" t="s">
        <v>22</v>
      </c>
      <c r="V18" s="21"/>
    </row>
    <row r="19" spans="1:22" ht="30" customHeight="1" x14ac:dyDescent="0.25">
      <c r="A19" s="60">
        <v>62869</v>
      </c>
      <c r="B19" s="21" t="s">
        <v>20</v>
      </c>
      <c r="C19" s="58"/>
      <c r="D19" s="8">
        <v>8</v>
      </c>
      <c r="E19" s="36">
        <f>O18</f>
        <v>44397</v>
      </c>
      <c r="F19" s="37"/>
      <c r="G19" s="43"/>
      <c r="H19" s="23"/>
      <c r="I19" s="24"/>
      <c r="J19" s="31"/>
      <c r="K19" s="27"/>
      <c r="L19" s="27"/>
      <c r="M19" s="27"/>
      <c r="N19" s="27"/>
      <c r="O19" s="27"/>
      <c r="P19" s="70">
        <f>E19</f>
        <v>44397</v>
      </c>
      <c r="Q19" s="32"/>
      <c r="R19" s="37"/>
      <c r="S19" s="38"/>
      <c r="T19" s="21">
        <v>44397</v>
      </c>
      <c r="U19" s="63" t="s">
        <v>23</v>
      </c>
      <c r="V19" s="21"/>
    </row>
    <row r="20" spans="1:22" s="45" customFormat="1" ht="30" customHeight="1" x14ac:dyDescent="0.25">
      <c r="A20" s="60"/>
      <c r="B20" s="46"/>
      <c r="C20" s="47"/>
      <c r="D20" s="48"/>
      <c r="E20" s="49"/>
      <c r="F20" s="62"/>
      <c r="G20" s="50"/>
      <c r="H20" s="51"/>
      <c r="I20" s="52"/>
      <c r="J20" s="53"/>
      <c r="K20" s="54"/>
      <c r="L20" s="54"/>
      <c r="M20" s="54"/>
      <c r="N20" s="54"/>
      <c r="O20" s="54"/>
      <c r="P20" s="55"/>
      <c r="Q20" s="56"/>
      <c r="R20" s="57"/>
      <c r="S20" s="68"/>
      <c r="T20" s="48"/>
      <c r="U20" s="55"/>
      <c r="V20" s="48">
        <f>SUM(P18:P19)-SUM(T18:T19)</f>
        <v>1</v>
      </c>
    </row>
    <row r="21" spans="1:22" ht="30" customHeight="1" x14ac:dyDescent="0.25">
      <c r="A21" s="60">
        <v>63522</v>
      </c>
      <c r="B21" s="21" t="s">
        <v>18</v>
      </c>
      <c r="C21" s="58">
        <v>45362</v>
      </c>
      <c r="D21" s="8">
        <v>10</v>
      </c>
      <c r="E21" s="36">
        <v>437415</v>
      </c>
      <c r="F21" s="37"/>
      <c r="G21" s="43">
        <f>ROUND(E21-F21,)</f>
        <v>437415</v>
      </c>
      <c r="H21" s="23">
        <f>ROUND(G21*$H$6,0)</f>
        <v>78735</v>
      </c>
      <c r="I21" s="24">
        <f>G21+H21</f>
        <v>516150</v>
      </c>
      <c r="J21" s="31">
        <f>ROUND(G21*$J$6,)</f>
        <v>8748</v>
      </c>
      <c r="K21" s="27">
        <f>ROUND(G21*$K$6,)</f>
        <v>21871</v>
      </c>
      <c r="L21" s="27">
        <f>ROUND(G21*$L$6,)</f>
        <v>43742</v>
      </c>
      <c r="M21" s="27">
        <f>ROUND(G21*$M$6,)</f>
        <v>43742</v>
      </c>
      <c r="N21" s="27"/>
      <c r="O21" s="70">
        <f>H21</f>
        <v>78735</v>
      </c>
      <c r="P21" s="27">
        <f>ROUND(I21-SUM(J21:O21),0)</f>
        <v>319312</v>
      </c>
      <c r="Q21" s="32"/>
      <c r="R21" s="37"/>
      <c r="S21" s="38"/>
      <c r="T21" s="21">
        <v>78735</v>
      </c>
      <c r="U21" s="40" t="s">
        <v>24</v>
      </c>
      <c r="V21" s="21"/>
    </row>
    <row r="22" spans="1:22" ht="30" customHeight="1" x14ac:dyDescent="0.25">
      <c r="A22" s="60">
        <v>63522</v>
      </c>
      <c r="B22" s="21" t="s">
        <v>20</v>
      </c>
      <c r="C22" s="58"/>
      <c r="D22" s="8">
        <v>10</v>
      </c>
      <c r="E22" s="36">
        <f>H21</f>
        <v>78735</v>
      </c>
      <c r="F22" s="37"/>
      <c r="G22" s="43"/>
      <c r="H22" s="23"/>
      <c r="I22" s="24"/>
      <c r="J22" s="31"/>
      <c r="K22" s="27"/>
      <c r="L22" s="27"/>
      <c r="M22" s="27"/>
      <c r="N22" s="27"/>
      <c r="O22" s="27"/>
      <c r="P22" s="70">
        <f>E22</f>
        <v>78735</v>
      </c>
      <c r="Q22" s="32"/>
      <c r="R22" s="37"/>
      <c r="S22" s="38"/>
      <c r="T22" s="21"/>
      <c r="U22" s="40"/>
      <c r="V22" s="21"/>
    </row>
    <row r="23" spans="1:22" ht="30" customHeight="1" x14ac:dyDescent="0.25">
      <c r="A23" s="59"/>
      <c r="B23" s="21"/>
      <c r="C23" s="58"/>
      <c r="D23" s="8"/>
      <c r="E23" s="36"/>
      <c r="F23" s="37"/>
      <c r="G23" s="43"/>
      <c r="H23" s="23"/>
      <c r="I23" s="24"/>
      <c r="J23" s="31"/>
      <c r="K23" s="27"/>
      <c r="L23" s="27"/>
      <c r="M23" s="27"/>
      <c r="N23" s="27"/>
      <c r="O23" s="27"/>
      <c r="P23" s="27"/>
      <c r="Q23" s="32"/>
      <c r="R23" s="37"/>
      <c r="S23" s="38"/>
      <c r="T23" s="21"/>
      <c r="U23" s="40"/>
      <c r="V23" s="21"/>
    </row>
    <row r="24" spans="1:22" ht="30" customHeight="1" x14ac:dyDescent="0.25">
      <c r="A24" s="61"/>
      <c r="B24" s="35"/>
      <c r="C24" s="58"/>
      <c r="D24" s="74"/>
      <c r="E24" s="36"/>
      <c r="F24" s="75"/>
      <c r="G24" s="76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75"/>
      <c r="S24" s="82"/>
      <c r="T24" s="35"/>
      <c r="U24" s="40"/>
      <c r="V24" s="35"/>
    </row>
    <row r="25" spans="1:22" s="87" customFormat="1" ht="30" customHeight="1" x14ac:dyDescent="0.25">
      <c r="A25" s="83"/>
      <c r="B25" s="37"/>
      <c r="C25" s="84"/>
      <c r="D25" s="85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86"/>
      <c r="V25" s="37">
        <f>SUM(P21:P24)-SUM(T21:T24)</f>
        <v>319312</v>
      </c>
    </row>
    <row r="26" spans="1:22" ht="30" customHeight="1" x14ac:dyDescent="0.25">
      <c r="H26" s="11"/>
      <c r="I26" s="11"/>
    </row>
    <row r="27" spans="1:22" ht="30" customHeight="1" x14ac:dyDescent="0.25">
      <c r="H27" s="11"/>
      <c r="I27" s="11"/>
    </row>
    <row r="28" spans="1:22" ht="30" customHeight="1" x14ac:dyDescent="0.25">
      <c r="H28" s="11"/>
      <c r="I28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2025-05-27T10:47:28Z</dcterms:modified>
</cp:coreProperties>
</file>