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Prajakta (2)\Prajakta\Hasan Contractor\"/>
    </mc:Choice>
  </mc:AlternateContent>
  <xr:revisionPtr revIDLastSave="0" documentId="13_ncr:1_{7B12E2F7-847B-4119-B9D6-0F75FCDA10AA}" xr6:coauthVersionLast="36" xr6:coauthVersionMax="47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definedNames>
    <definedName name="_xlnm._FilterDatabase" localSheetId="0" hidden="1">Sheet1!$V$1:$V$65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K35" i="1" s="1"/>
  <c r="G29" i="1"/>
  <c r="K29" i="1" s="1"/>
  <c r="G39" i="1"/>
  <c r="K39" i="1" s="1"/>
  <c r="H35" i="1" l="1"/>
  <c r="N35" i="1" s="1"/>
  <c r="E36" i="1" s="1"/>
  <c r="P36" i="1" s="1"/>
  <c r="L35" i="1"/>
  <c r="M35" i="1"/>
  <c r="I35" i="1"/>
  <c r="J35" i="1"/>
  <c r="L29" i="1"/>
  <c r="H29" i="1"/>
  <c r="N29" i="1" s="1"/>
  <c r="E30" i="1" s="1"/>
  <c r="P30" i="1" s="1"/>
  <c r="M29" i="1"/>
  <c r="J29" i="1"/>
  <c r="H39" i="1"/>
  <c r="I39" i="1" s="1"/>
  <c r="J39" i="1"/>
  <c r="P35" i="1" l="1"/>
  <c r="I29" i="1"/>
  <c r="P29" i="1" s="1"/>
  <c r="N39" i="1"/>
  <c r="P39" i="1" s="1"/>
  <c r="E40" i="1"/>
  <c r="P40" i="1" s="1"/>
  <c r="G33" i="1"/>
  <c r="L33" i="1" s="1"/>
  <c r="T28" i="1"/>
  <c r="F21" i="1"/>
  <c r="G21" i="1" s="1"/>
  <c r="H21" i="1" s="1"/>
  <c r="V39" i="1" l="1"/>
  <c r="J33" i="1"/>
  <c r="M33" i="1"/>
  <c r="K33" i="1"/>
  <c r="H33" i="1"/>
  <c r="E34" i="1" s="1"/>
  <c r="P34" i="1" s="1"/>
  <c r="K21" i="1"/>
  <c r="J21" i="1"/>
  <c r="M21" i="1"/>
  <c r="L21" i="1"/>
  <c r="N21" i="1"/>
  <c r="E22" i="1" s="1"/>
  <c r="P22" i="1" s="1"/>
  <c r="I33" i="1" l="1"/>
  <c r="N33" i="1"/>
  <c r="I21" i="1"/>
  <c r="P21" i="1" s="1"/>
  <c r="V18" i="1" s="1"/>
  <c r="P33" i="1" l="1"/>
  <c r="V33" i="1" s="1"/>
  <c r="G28" i="1"/>
  <c r="I28" i="1" s="1"/>
  <c r="P28" i="1" s="1"/>
  <c r="T27" i="1"/>
  <c r="G27" i="1"/>
  <c r="G13" i="1"/>
  <c r="I13" i="1" s="1"/>
  <c r="P13" i="1" s="1"/>
  <c r="G8" i="1"/>
  <c r="H8" i="1" s="1"/>
  <c r="L27" i="1" l="1"/>
  <c r="H27" i="1"/>
  <c r="J27" i="1"/>
  <c r="K27" i="1"/>
  <c r="M27" i="1"/>
  <c r="L8" i="1"/>
  <c r="M8" i="1"/>
  <c r="K8" i="1"/>
  <c r="J8" i="1"/>
  <c r="N8" i="1"/>
  <c r="F24" i="1"/>
  <c r="G24" i="1" s="1"/>
  <c r="H24" i="1" s="1"/>
  <c r="E9" i="1" l="1"/>
  <c r="P9" i="1" s="1"/>
  <c r="I27" i="1"/>
  <c r="N27" i="1"/>
  <c r="I8" i="1"/>
  <c r="P8" i="1" s="1"/>
  <c r="N24" i="1"/>
  <c r="E25" i="1" s="1"/>
  <c r="P25" i="1" s="1"/>
  <c r="K24" i="1"/>
  <c r="J24" i="1"/>
  <c r="F12" i="1"/>
  <c r="G12" i="1" s="1"/>
  <c r="H12" i="1" s="1"/>
  <c r="V8" i="1" l="1"/>
  <c r="P27" i="1"/>
  <c r="V27" i="1" s="1"/>
  <c r="I24" i="1"/>
  <c r="P24" i="1" s="1"/>
  <c r="V24" i="1" s="1"/>
  <c r="L12" i="1"/>
  <c r="N12" i="1"/>
  <c r="K12" i="1"/>
  <c r="J12" i="1"/>
  <c r="M12" i="1"/>
  <c r="L62" i="1" l="1"/>
  <c r="I12" i="1"/>
  <c r="P12" i="1" s="1"/>
  <c r="V12" i="1" l="1"/>
  <c r="S9" i="1"/>
  <c r="S14" i="1" l="1"/>
  <c r="S13" i="1" l="1"/>
  <c r="S11" i="1"/>
  <c r="S8" i="1" l="1"/>
  <c r="L63" i="1" l="1"/>
</calcChain>
</file>

<file path=xl/sharedStrings.xml><?xml version="1.0" encoding="utf-8"?>
<sst xmlns="http://schemas.openxmlformats.org/spreadsheetml/2006/main" count="84" uniqueCount="70">
  <si>
    <t>Amount</t>
  </si>
  <si>
    <t>PAYMENT NOTE No.</t>
  </si>
  <si>
    <t>UTR</t>
  </si>
  <si>
    <t>After Debit Amt</t>
  </si>
  <si>
    <t>TDS Amount @ 2% on BASIC AMOUNT</t>
  </si>
  <si>
    <t>M/s Hasan Contractor</t>
  </si>
  <si>
    <t>12-05-2023 NEFT/AXISP00389894135/RIUP23/224/HASAN CONTRACTOR 49500.00</t>
  </si>
  <si>
    <t>19-06-2023 NEFT/AXISP00399550943/RIUP23/727/HASAN CONTRACTOR 99000.00</t>
  </si>
  <si>
    <t>20-04-2023 20-04-2023 NEFT/AXISP00383281369/SPUP23/0209/HASAN CONTRACTO 99000.00</t>
  </si>
  <si>
    <t>20-04-2023 20-04-2023 NEFT/AXISP00383281370/SPUP23/0208/HASAN CONTRACTO 198000.00</t>
  </si>
  <si>
    <t xml:space="preserve">Dulhera Village Pipe laying work </t>
  </si>
  <si>
    <t>2023 April 05 ---------- Hasan Contractors ------------- AXISP00378614200 ------------- Rs. 1,45,562</t>
  </si>
  <si>
    <t>2023 April 07 ---------- Hasan Contractors ------------- AXISP00379707435 ------------- Rs. 21,940</t>
  </si>
  <si>
    <t>GST Release Note</t>
  </si>
  <si>
    <t>23-05-2023 NEFT/AXISP00392043095/RIUP23/346/HASAN CONTRACTOR ₹ 38,165.00</t>
  </si>
  <si>
    <t>Faloda  Village Pipe layig Work</t>
  </si>
  <si>
    <t>Ghussilkhera Village Pipe laying work</t>
  </si>
  <si>
    <t>12-05-2023 NEFT/AXISP00389861565/RIUP23/217/HASANCONTRACTOR 87171.00</t>
  </si>
  <si>
    <t>24-05-2023 NEFT/AXISP00392230451/RIUP23/345/HASAN CONTRACTOR 45285.00</t>
  </si>
  <si>
    <t>Jaitpur  Village Pipe layig Work</t>
  </si>
  <si>
    <t>22-08-2023 NEFT/AXISP00417367264/RIUP23/1640/HASAN CONTRACTOR 338501.00</t>
  </si>
  <si>
    <t>30-09-2023 NEFT/AXISP00429071462/RIUP23/2318/HASAN CONTRACTOR/BARB0MUZNAG 210624.00</t>
  </si>
  <si>
    <t>13-10-2023 NEFT/AXISP00434019636/RIUP23/2094/HASAN CONTRACTOR/BARB0MUZNAG 149836.00</t>
  </si>
  <si>
    <t>Kacholi Village Pipe laying work</t>
  </si>
  <si>
    <t>RIUP23/1639</t>
  </si>
  <si>
    <t>28-08-2023 NEFT/AXISP00418870937/RIUP23/1639/HASAN CONTRACTOR/BARB0MUZNAG 474131.00</t>
  </si>
  <si>
    <t>GST RELEASE NOTE</t>
  </si>
  <si>
    <t>13-11-2023 NEFT/AXISP00416756865/RIUP23/2976/ HASNA CONTR 748794.00</t>
  </si>
  <si>
    <t>DPR Excess  Hold Amount</t>
  </si>
  <si>
    <t>19-12-2023 NEFT/AXISP00454102601/RIUP23/3812/HASAN CONTRACTOR/BARB0MUZNAG 164624.00</t>
  </si>
  <si>
    <t>Hold Amount</t>
  </si>
  <si>
    <t xml:space="preserve">Advance / Surplus </t>
  </si>
  <si>
    <t>Debit</t>
  </si>
  <si>
    <t>GST Remaining</t>
  </si>
  <si>
    <t>Advance Village Wise</t>
  </si>
  <si>
    <t>Nil</t>
  </si>
  <si>
    <t>BALANCE PIPE LAYING WORK  AT LAKHAN VILLAGE</t>
  </si>
  <si>
    <t>13-02-2024 NEFT/AXISP00470943293/RIUP23/4294/HASAN CONTRACTOR/BARB0MUZNAG 181936.00</t>
  </si>
  <si>
    <t>20-02-2024 NEFT/AXISP00472620881/RIUP23/4753/HASAN CONTRACTOR/BARB0MUZNAG ₹ 28,692.00</t>
  </si>
  <si>
    <t>14-05-2024 NEFT/AXISP00499706379/RIUP23/4785/HASAN CONTRACTOR/BARB0MUZNAG 14620.00</t>
  </si>
  <si>
    <t>24-04-2024 NEFT/AXISP00493457023/RIUP24/0152/HASAN CONTRACTOR/BARB0MUZNAG 253800.00</t>
  </si>
  <si>
    <t>13-06-2024 NEFT/AXISP00509097741/RIUP24/0534/HASAN CONTRACTOR/BARB0MUZNAG 48600.00</t>
  </si>
  <si>
    <t>17-06-2024 NEFT YESIG41690031112-BARB0MUZNAG-HASAN CONTRACTOR-RIUP24/0582 RS 37,832.00</t>
  </si>
  <si>
    <t>13-09-2024 NEFT/AXISP00540414552/RIUP24/1131/HASAN CONTRACTOR/BARB0MUZNAG 39231.00</t>
  </si>
  <si>
    <t>13-09-2024 NEFT/AXISP00540414553/RIUP24/0626/HASAN CONTRACTOR/BARB0MUZNAG 46709.00</t>
  </si>
  <si>
    <t>13-09-2024 NEFT/AXISP00540414563/RIUP24/1781/HASAN CONTRACTOR/BARB0MUZNAG 49500.00</t>
  </si>
  <si>
    <t>cleae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</si>
  <si>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</si>
  <si>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</si>
  <si>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</si>
  <si>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</si>
  <si>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</si>
  <si>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</si>
  <si>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</si>
  <si>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</si>
  <si>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</si>
  <si>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</si>
  <si>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</si>
  <si>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</si>
  <si>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GST_Amount</t>
  </si>
  <si>
    <t>TDS_Amount</t>
  </si>
  <si>
    <t>SD_Amount</t>
  </si>
  <si>
    <t>On_Commission</t>
  </si>
  <si>
    <t>Hydro_Testing</t>
  </si>
  <si>
    <t>GST_SD_Amount</t>
  </si>
  <si>
    <t>Hold Amount For Material</t>
  </si>
  <si>
    <t>Final_Amount</t>
  </si>
  <si>
    <t>Total_Amount</t>
  </si>
  <si>
    <t>Gst RELEASE NOTE</t>
  </si>
  <si>
    <t xml:space="preserve"> ATALI VILLAGE BLOCK BAGHRA PIPE LAYING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</si>
</sst>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0000"/>
      <name val="Comic Sans MS"/>
      <family val="4"/>
    </font>
    <font>
      <sz val="1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15" fontId="3" fillId="2" borderId="5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15" fontId="3" fillId="3" borderId="5" xfId="0" applyNumberFormat="1" applyFont="1" applyFill="1" applyBorder="1" applyAlignment="1">
      <alignment horizontal="center" vertical="center"/>
    </xf>
    <xf numFmtId="43" fontId="3" fillId="3" borderId="4" xfId="1" applyNumberFormat="1" applyFont="1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43" fontId="6" fillId="2" borderId="11" xfId="1" applyNumberFormat="1" applyFont="1" applyFill="1" applyBorder="1" applyAlignment="1">
      <alignment horizontal="center" vertical="center" wrapText="1"/>
    </xf>
    <xf numFmtId="43" fontId="5" fillId="2" borderId="11" xfId="1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8" fillId="2" borderId="5" xfId="0" applyFont="1" applyFill="1" applyBorder="1" applyAlignment="1">
      <alignment horizontal="center" vertical="center" wrapText="1"/>
    </xf>
    <xf numFmtId="0" fontId="3" fillId="2" borderId="5" xfId="0" quotePrefix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43" fontId="11" fillId="4" borderId="5" xfId="1" applyNumberFormat="1" applyFont="1" applyFill="1" applyBorder="1" applyAlignment="1">
      <alignment vertical="center"/>
    </xf>
    <xf numFmtId="43" fontId="11" fillId="4" borderId="7" xfId="1" applyNumberFormat="1" applyFont="1" applyFill="1" applyBorder="1" applyAlignment="1">
      <alignment vertical="center"/>
    </xf>
    <xf numFmtId="0" fontId="7" fillId="0" borderId="0" xfId="0" applyFont="1"/>
    <xf numFmtId="43" fontId="12" fillId="2" borderId="0" xfId="1" applyNumberFormat="1" applyFont="1" applyFill="1" applyBorder="1" applyAlignment="1">
      <alignment vertical="center"/>
    </xf>
    <xf numFmtId="0" fontId="7" fillId="2" borderId="11" xfId="0" applyFont="1" applyFill="1" applyBorder="1" applyAlignment="1">
      <alignment vertical="center" wrapText="1"/>
    </xf>
    <xf numFmtId="43" fontId="0" fillId="2" borderId="2" xfId="1" applyNumberFormat="1" applyFont="1" applyFill="1" applyBorder="1" applyAlignment="1">
      <alignment horizontal="center" vertical="center"/>
    </xf>
    <xf numFmtId="43" fontId="0" fillId="2" borderId="8" xfId="1" applyNumberFormat="1" applyFont="1" applyFill="1" applyBorder="1" applyAlignment="1">
      <alignment horizontal="center" vertical="center"/>
    </xf>
    <xf numFmtId="43" fontId="0" fillId="2" borderId="2" xfId="1" applyNumberFormat="1" applyFont="1" applyFill="1" applyBorder="1" applyAlignment="1">
      <alignment horizontal="right" vertical="center"/>
    </xf>
    <xf numFmtId="43" fontId="0" fillId="2" borderId="8" xfId="1" applyNumberFormat="1" applyFont="1" applyFill="1" applyBorder="1" applyAlignment="1">
      <alignment horizontal="right" vertical="center"/>
    </xf>
    <xf numFmtId="43" fontId="9" fillId="2" borderId="9" xfId="1" applyNumberFormat="1" applyFont="1" applyFill="1" applyBorder="1" applyAlignment="1">
      <alignment horizontal="center" vertical="center"/>
    </xf>
    <xf numFmtId="43" fontId="9" fillId="2" borderId="1" xfId="1" applyNumberFormat="1" applyFont="1" applyFill="1" applyBorder="1" applyAlignment="1">
      <alignment horizontal="center" vertical="center"/>
    </xf>
    <xf numFmtId="43" fontId="9" fillId="2" borderId="10" xfId="1" applyNumberFormat="1" applyFont="1" applyFill="1" applyBorder="1" applyAlignment="1">
      <alignment horizontal="center" vertical="center"/>
    </xf>
    <xf numFmtId="14" fontId="10" fillId="2" borderId="2" xfId="1" applyNumberFormat="1" applyFont="1" applyFill="1" applyBorder="1" applyAlignment="1">
      <alignment horizontal="center" vertical="center"/>
    </xf>
    <xf numFmtId="43" fontId="10" fillId="2" borderId="3" xfId="1" applyNumberFormat="1" applyFont="1" applyFill="1" applyBorder="1" applyAlignment="1">
      <alignment horizontal="center" vertical="center"/>
    </xf>
    <xf numFmtId="43" fontId="10" fillId="2" borderId="8" xfId="1" applyNumberFormat="1" applyFont="1" applyFill="1" applyBorder="1" applyAlignment="1">
      <alignment horizontal="center" vertical="center"/>
    </xf>
    <xf numFmtId="15" fontId="3" fillId="2" borderId="5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65"/>
  <sheetViews>
    <sheetView tabSelected="1" zoomScaleNormal="100" workbookViewId="0">
      <pane ySplit="5" topLeftCell="A33" activePane="bottomLeft" state="frozen"/>
      <selection pane="bottomLeft" activeCell="C39" sqref="C39"/>
    </sheetView>
  </sheetViews>
  <sheetFormatPr defaultColWidth="9" defaultRowHeight="24.9" customHeight="1" x14ac:dyDescent="0.3"/>
  <cols>
    <col min="1" max="1" width="10.5546875" style="2" bestFit="1" customWidth="1"/>
    <col min="2" max="2" width="30" style="2" customWidth="1"/>
    <col min="3" max="3" width="13.44140625" style="2" bestFit="1" customWidth="1"/>
    <col min="4" max="4" width="11.5546875" style="2" bestFit="1" customWidth="1"/>
    <col min="5" max="5" width="13.33203125" style="2" bestFit="1" customWidth="1"/>
    <col min="6" max="7" width="13.33203125" style="2" customWidth="1"/>
    <col min="8" max="8" width="14.6640625" style="14" customWidth="1"/>
    <col min="9" max="9" width="12.88671875" style="14" bestFit="1" customWidth="1"/>
    <col min="10" max="10" width="10.6640625" style="2" bestFit="1" customWidth="1"/>
    <col min="11" max="12" width="14.5546875" style="2" bestFit="1" customWidth="1"/>
    <col min="13" max="13" width="14.5546875" style="2" customWidth="1"/>
    <col min="14" max="14" width="15" style="2" bestFit="1" customWidth="1"/>
    <col min="15" max="15" width="14.5546875" style="2" bestFit="1" customWidth="1"/>
    <col min="16" max="16" width="15.88671875" style="2" bestFit="1" customWidth="1"/>
    <col min="17" max="17" width="14.5546875" style="2" hidden="1" customWidth="1"/>
    <col min="18" max="18" width="12.6640625" style="2" hidden="1" customWidth="1"/>
    <col min="19" max="19" width="14.5546875" style="2" hidden="1" customWidth="1"/>
    <col min="20" max="20" width="19.109375" style="2" bestFit="1" customWidth="1"/>
    <col min="21" max="21" width="108.44140625" style="2" customWidth="1"/>
    <col min="22" max="22" width="19.109375" style="2" bestFit="1" customWidth="1"/>
    <col min="23" max="16384" width="9" style="2"/>
  </cols>
  <sheetData>
    <row r="1" spans="1:60" ht="24.9" customHeight="1" x14ac:dyDescent="0.3">
      <c r="A1" s="38" t="s">
        <v>47</v>
      </c>
      <c r="B1" s="39" t="s">
        <v>5</v>
      </c>
      <c r="E1" s="3"/>
      <c r="F1" s="3"/>
      <c r="G1" s="3"/>
      <c r="H1" s="4"/>
      <c r="I1" s="4"/>
    </row>
    <row r="2" spans="1:60" ht="24.9" customHeight="1" x14ac:dyDescent="0.3">
      <c r="A2" s="38" t="s">
        <v>48</v>
      </c>
      <c r="B2" t="s">
        <v>49</v>
      </c>
      <c r="C2" s="5"/>
      <c r="D2" s="5"/>
      <c r="G2" s="6"/>
      <c r="I2" s="6"/>
      <c r="J2" s="7"/>
      <c r="K2" s="7"/>
      <c r="L2" s="7"/>
      <c r="M2" s="7"/>
      <c r="N2" s="7"/>
      <c r="O2" s="7"/>
      <c r="P2" s="7"/>
      <c r="Q2" s="7"/>
      <c r="R2" s="7"/>
      <c r="S2" s="7"/>
    </row>
    <row r="3" spans="1:60" ht="24.9" customHeight="1" thickBot="1" x14ac:dyDescent="0.35">
      <c r="A3" s="38" t="s">
        <v>50</v>
      </c>
      <c r="B3" t="s">
        <v>51</v>
      </c>
      <c r="C3" s="5"/>
      <c r="D3" s="5"/>
      <c r="G3" s="6"/>
      <c r="I3" s="6"/>
      <c r="J3" s="7"/>
      <c r="K3" s="7"/>
      <c r="L3" s="7"/>
      <c r="M3" s="7"/>
      <c r="N3" s="7"/>
      <c r="O3" s="7"/>
      <c r="P3" s="7"/>
      <c r="Q3" s="7"/>
      <c r="R3" s="7"/>
      <c r="S3" s="7"/>
    </row>
    <row r="4" spans="1:60" ht="24.9" customHeight="1" thickBot="1" x14ac:dyDescent="0.35">
      <c r="A4" s="38" t="s">
        <v>52</v>
      </c>
      <c r="B4" t="s">
        <v>51</v>
      </c>
      <c r="C4" s="8"/>
      <c r="D4" s="8"/>
      <c r="E4" s="8"/>
      <c r="F4" s="7"/>
      <c r="G4" s="7"/>
      <c r="H4" s="9"/>
      <c r="I4" s="9"/>
      <c r="J4" s="7"/>
      <c r="K4" s="7"/>
      <c r="L4" s="7"/>
      <c r="M4" s="7"/>
      <c r="O4" s="7"/>
      <c r="Q4" s="7"/>
      <c r="R4" s="10"/>
      <c r="S4" s="10"/>
      <c r="T4" s="10"/>
      <c r="U4" s="10"/>
      <c r="V4" s="10"/>
    </row>
    <row r="5" spans="1:60" s="15" customFormat="1" ht="24.9" customHeight="1" x14ac:dyDescent="0.3">
      <c r="A5" s="40" t="s">
        <v>53</v>
      </c>
      <c r="B5" s="22" t="s">
        <v>54</v>
      </c>
      <c r="C5" s="22" t="s">
        <v>55</v>
      </c>
      <c r="D5" s="22" t="s">
        <v>56</v>
      </c>
      <c r="E5" s="22" t="s">
        <v>57</v>
      </c>
      <c r="F5" s="22" t="s">
        <v>58</v>
      </c>
      <c r="G5" s="22" t="s">
        <v>3</v>
      </c>
      <c r="H5" s="23" t="s">
        <v>59</v>
      </c>
      <c r="I5" s="24" t="s">
        <v>0</v>
      </c>
      <c r="J5" s="22" t="s">
        <v>60</v>
      </c>
      <c r="K5" s="22" t="s">
        <v>61</v>
      </c>
      <c r="L5" s="22" t="s">
        <v>62</v>
      </c>
      <c r="M5" s="22" t="s">
        <v>63</v>
      </c>
      <c r="N5" s="22" t="s">
        <v>64</v>
      </c>
      <c r="O5" s="22" t="s">
        <v>65</v>
      </c>
      <c r="P5" s="22" t="s">
        <v>66</v>
      </c>
      <c r="Q5" s="22" t="s">
        <v>1</v>
      </c>
      <c r="R5" s="22" t="s">
        <v>0</v>
      </c>
      <c r="S5" s="22" t="s">
        <v>4</v>
      </c>
      <c r="T5" s="22" t="s">
        <v>67</v>
      </c>
      <c r="U5" s="22" t="s">
        <v>2</v>
      </c>
      <c r="V5" s="22" t="s">
        <v>34</v>
      </c>
    </row>
    <row r="6" spans="1:60" ht="24.9" customHeight="1" thickBot="1" x14ac:dyDescent="0.35">
      <c r="A6" s="33"/>
      <c r="B6" s="13"/>
      <c r="C6" s="13"/>
      <c r="D6" s="13"/>
      <c r="E6" s="13"/>
      <c r="F6" s="13"/>
      <c r="G6" s="13"/>
      <c r="H6" s="35">
        <v>0.18</v>
      </c>
      <c r="I6" s="13"/>
      <c r="J6" s="35">
        <v>0.01</v>
      </c>
      <c r="K6" s="35">
        <v>0.05</v>
      </c>
      <c r="L6" s="35">
        <v>0.05</v>
      </c>
      <c r="M6" s="35">
        <v>0.1</v>
      </c>
      <c r="N6" s="35">
        <v>0.18</v>
      </c>
      <c r="O6" s="35"/>
      <c r="P6" s="13"/>
      <c r="Q6" s="13"/>
      <c r="R6" s="13"/>
      <c r="S6" s="35">
        <v>0.02</v>
      </c>
      <c r="T6" s="13"/>
      <c r="U6" s="13"/>
      <c r="V6" s="13"/>
    </row>
    <row r="7" spans="1:60" s="16" customFormat="1" ht="24.9" customHeight="1" x14ac:dyDescent="0.3">
      <c r="A7" s="34"/>
      <c r="B7" s="18"/>
      <c r="C7" s="18"/>
      <c r="D7" s="18"/>
      <c r="E7" s="18"/>
      <c r="F7" s="18"/>
      <c r="G7" s="18"/>
      <c r="H7" s="20"/>
      <c r="I7" s="18"/>
      <c r="J7" s="20"/>
      <c r="K7" s="20"/>
      <c r="L7" s="20"/>
      <c r="M7" s="20"/>
      <c r="N7" s="20"/>
      <c r="O7" s="20"/>
      <c r="P7" s="18"/>
      <c r="Q7" s="18"/>
      <c r="R7" s="18"/>
      <c r="S7" s="20"/>
      <c r="T7" s="18"/>
      <c r="U7" s="18"/>
      <c r="V7" s="1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24.9" customHeight="1" x14ac:dyDescent="0.3">
      <c r="A8" s="25">
        <v>56767</v>
      </c>
      <c r="B8" s="27" t="s">
        <v>19</v>
      </c>
      <c r="C8" s="1">
        <v>45033</v>
      </c>
      <c r="D8" s="28">
        <v>2</v>
      </c>
      <c r="E8" s="11">
        <v>251582</v>
      </c>
      <c r="F8" s="11">
        <v>0</v>
      </c>
      <c r="G8" s="11">
        <f>E8-F8</f>
        <v>251582</v>
      </c>
      <c r="H8" s="11">
        <f>G8*18%</f>
        <v>45284.759999999995</v>
      </c>
      <c r="I8" s="11">
        <f>G8+H8</f>
        <v>296866.76</v>
      </c>
      <c r="J8" s="11">
        <f>ROUND(G8*$J$6,)</f>
        <v>2516</v>
      </c>
      <c r="K8" s="11">
        <f>ROUND(G8*$K$6,)</f>
        <v>12579</v>
      </c>
      <c r="L8" s="11">
        <f>ROUND(G8*10%,)</f>
        <v>25158</v>
      </c>
      <c r="M8" s="11">
        <f>ROUND(G8*$M$6,)</f>
        <v>25158</v>
      </c>
      <c r="N8" s="36">
        <f>H8</f>
        <v>45284.759999999995</v>
      </c>
      <c r="O8" s="11">
        <v>0</v>
      </c>
      <c r="P8" s="11">
        <f>ROUND(I8-SUM(J8:O8),0)</f>
        <v>186171</v>
      </c>
      <c r="Q8" s="11"/>
      <c r="R8" s="11"/>
      <c r="S8" s="11">
        <f>R8*$S$6</f>
        <v>0</v>
      </c>
      <c r="T8" s="11">
        <v>99000</v>
      </c>
      <c r="U8" s="21" t="s">
        <v>8</v>
      </c>
      <c r="V8" s="11">
        <f>SUM(P8:P10)-SUM(T8:T10)</f>
        <v>-0.23999999999068677</v>
      </c>
    </row>
    <row r="9" spans="1:60" ht="24.9" customHeight="1" x14ac:dyDescent="0.3">
      <c r="A9" s="25">
        <v>56767</v>
      </c>
      <c r="B9" s="11" t="s">
        <v>13</v>
      </c>
      <c r="C9" s="11"/>
      <c r="D9" s="28">
        <v>2</v>
      </c>
      <c r="E9" s="11">
        <f>N8</f>
        <v>45284.759999999995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36">
        <f>E9</f>
        <v>45284.759999999995</v>
      </c>
      <c r="Q9" s="11"/>
      <c r="R9" s="11"/>
      <c r="S9" s="11">
        <f>R9*$S$6</f>
        <v>0</v>
      </c>
      <c r="T9" s="11">
        <v>87171</v>
      </c>
      <c r="U9" s="21" t="s">
        <v>17</v>
      </c>
      <c r="V9" s="11"/>
    </row>
    <row r="10" spans="1:60" ht="24.9" customHeight="1" x14ac:dyDescent="0.3">
      <c r="A10" s="25">
        <v>56767</v>
      </c>
      <c r="B10" s="29"/>
      <c r="C10" s="1"/>
      <c r="D10" s="3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0</v>
      </c>
      <c r="Q10" s="11"/>
      <c r="R10" s="11"/>
      <c r="S10" s="11">
        <v>0</v>
      </c>
      <c r="T10" s="11">
        <v>45285</v>
      </c>
      <c r="U10" s="21" t="s">
        <v>18</v>
      </c>
      <c r="V10" s="11"/>
    </row>
    <row r="11" spans="1:60" s="16" customFormat="1" ht="24.9" customHeight="1" x14ac:dyDescent="0.3">
      <c r="A11" s="26"/>
      <c r="B11" s="31"/>
      <c r="C11" s="17"/>
      <c r="D11" s="3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>
        <f>R11*$S$6</f>
        <v>0</v>
      </c>
      <c r="T11" s="19"/>
      <c r="U11" s="26"/>
      <c r="V11" s="19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ht="24.9" customHeight="1" x14ac:dyDescent="0.3">
      <c r="A12" s="25">
        <v>56765</v>
      </c>
      <c r="B12" s="27" t="s">
        <v>15</v>
      </c>
      <c r="C12" s="1">
        <v>45149</v>
      </c>
      <c r="D12" s="28">
        <v>6</v>
      </c>
      <c r="E12" s="11">
        <v>1186695</v>
      </c>
      <c r="F12" s="11">
        <f>9500+7060</f>
        <v>16560</v>
      </c>
      <c r="G12" s="11">
        <f>E12-F12</f>
        <v>1170135</v>
      </c>
      <c r="H12" s="11">
        <f>G12*18%</f>
        <v>210624.3</v>
      </c>
      <c r="I12" s="11">
        <f>G12+H12</f>
        <v>1380759.3</v>
      </c>
      <c r="J12" s="11">
        <f>ROUND(G12*$J$6,)</f>
        <v>11701</v>
      </c>
      <c r="K12" s="11">
        <f>ROUND(G12*$K$6,)</f>
        <v>58507</v>
      </c>
      <c r="L12" s="11">
        <f>ROUND(G12*5%,)</f>
        <v>58507</v>
      </c>
      <c r="M12" s="11">
        <f>ROUND(G12*$M$6,)</f>
        <v>117014</v>
      </c>
      <c r="N12" s="36">
        <f>H12</f>
        <v>210624.3</v>
      </c>
      <c r="O12" s="11">
        <v>239405</v>
      </c>
      <c r="P12" s="11">
        <f>ROUND(I12-SUM(J12:O12),0)</f>
        <v>685001</v>
      </c>
      <c r="Q12" s="11"/>
      <c r="R12" s="11"/>
      <c r="S12" s="11">
        <v>0</v>
      </c>
      <c r="T12" s="11">
        <v>198000</v>
      </c>
      <c r="U12" s="21" t="s">
        <v>9</v>
      </c>
      <c r="V12" s="11">
        <f>SUM(P12:P16)-SUM(T12:T16)</f>
        <v>0</v>
      </c>
    </row>
    <row r="13" spans="1:60" ht="24.9" customHeight="1" x14ac:dyDescent="0.3">
      <c r="A13" s="25">
        <v>56765</v>
      </c>
      <c r="B13" s="29" t="s">
        <v>13</v>
      </c>
      <c r="C13" s="1">
        <v>45180</v>
      </c>
      <c r="D13" s="30">
        <v>6</v>
      </c>
      <c r="E13" s="11">
        <v>210624</v>
      </c>
      <c r="F13" s="11">
        <v>0</v>
      </c>
      <c r="G13" s="11">
        <f>E13-F13</f>
        <v>210624</v>
      </c>
      <c r="H13" s="11"/>
      <c r="I13" s="11">
        <f>G13+H13</f>
        <v>210624</v>
      </c>
      <c r="J13" s="11"/>
      <c r="K13" s="11"/>
      <c r="L13" s="11"/>
      <c r="M13" s="11"/>
      <c r="N13" s="11"/>
      <c r="O13" s="11"/>
      <c r="P13" s="36">
        <f>ROUND(I13-SUM(J13:O13),0)</f>
        <v>210624</v>
      </c>
      <c r="Q13" s="11"/>
      <c r="R13" s="11"/>
      <c r="S13" s="11">
        <f>R13*$S$6</f>
        <v>0</v>
      </c>
      <c r="T13" s="11">
        <v>49500</v>
      </c>
      <c r="U13" s="21" t="s">
        <v>6</v>
      </c>
      <c r="V13" s="11"/>
    </row>
    <row r="14" spans="1:60" ht="24.9" customHeight="1" x14ac:dyDescent="0.3">
      <c r="A14" s="25">
        <v>56765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>
        <f>R14*$S$6</f>
        <v>0</v>
      </c>
      <c r="T14" s="11">
        <v>99000</v>
      </c>
      <c r="U14" s="21" t="s">
        <v>7</v>
      </c>
      <c r="V14" s="11"/>
    </row>
    <row r="15" spans="1:60" ht="24.9" customHeight="1" x14ac:dyDescent="0.3">
      <c r="A15" s="25">
        <v>56765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>
        <v>338501</v>
      </c>
      <c r="U15" s="21" t="s">
        <v>20</v>
      </c>
      <c r="V15" s="11"/>
    </row>
    <row r="16" spans="1:60" ht="24.9" customHeight="1" x14ac:dyDescent="0.3">
      <c r="A16" s="25">
        <v>56765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>
        <v>210624</v>
      </c>
      <c r="U16" s="21" t="s">
        <v>21</v>
      </c>
      <c r="V16" s="11"/>
    </row>
    <row r="17" spans="1:60" s="16" customFormat="1" ht="24.9" customHeight="1" x14ac:dyDescent="0.3">
      <c r="A17" s="26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26"/>
      <c r="V17" s="19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t="24.9" customHeight="1" x14ac:dyDescent="0.3">
      <c r="A18" s="25">
        <v>54742</v>
      </c>
      <c r="B18" s="11" t="s">
        <v>10</v>
      </c>
      <c r="C18" s="1">
        <v>45014</v>
      </c>
      <c r="D18" s="11">
        <v>1</v>
      </c>
      <c r="E18" s="11">
        <v>212028.3</v>
      </c>
      <c r="F18" s="11">
        <v>0</v>
      </c>
      <c r="G18" s="11">
        <v>212028.3</v>
      </c>
      <c r="H18" s="11">
        <v>38165</v>
      </c>
      <c r="I18" s="11">
        <v>250193.3</v>
      </c>
      <c r="J18" s="11">
        <v>2120</v>
      </c>
      <c r="K18" s="11">
        <v>10601</v>
      </c>
      <c r="L18" s="11">
        <v>10601</v>
      </c>
      <c r="M18" s="11">
        <v>21203</v>
      </c>
      <c r="N18" s="36">
        <v>38165</v>
      </c>
      <c r="O18" s="36">
        <v>21940.5</v>
      </c>
      <c r="P18" s="11">
        <v>145563</v>
      </c>
      <c r="Q18" s="11"/>
      <c r="R18" s="11"/>
      <c r="S18" s="11">
        <v>0</v>
      </c>
      <c r="T18" s="11">
        <v>145562</v>
      </c>
      <c r="U18" s="21" t="s">
        <v>11</v>
      </c>
      <c r="V18" s="11">
        <f>SUM(P18:P22)-SUM(T18:T22)</f>
        <v>1</v>
      </c>
    </row>
    <row r="19" spans="1:60" ht="24.9" customHeight="1" x14ac:dyDescent="0.3">
      <c r="A19" s="25">
        <v>54742</v>
      </c>
      <c r="B19" s="11" t="s">
        <v>28</v>
      </c>
      <c r="C19" s="1">
        <v>45023</v>
      </c>
      <c r="D19" s="11">
        <v>1</v>
      </c>
      <c r="E19" s="11">
        <v>21940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36">
        <v>21940</v>
      </c>
      <c r="Q19" s="11"/>
      <c r="R19" s="11"/>
      <c r="S19" s="11">
        <v>0</v>
      </c>
      <c r="T19" s="11">
        <v>21940</v>
      </c>
      <c r="U19" s="21" t="s">
        <v>12</v>
      </c>
      <c r="V19" s="11"/>
    </row>
    <row r="20" spans="1:60" ht="24.9" customHeight="1" x14ac:dyDescent="0.3">
      <c r="A20" s="25">
        <v>54742</v>
      </c>
      <c r="B20" s="11" t="s">
        <v>13</v>
      </c>
      <c r="C20" s="1">
        <v>45068</v>
      </c>
      <c r="D20" s="11">
        <v>1</v>
      </c>
      <c r="E20" s="11">
        <v>38165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36">
        <v>38165</v>
      </c>
      <c r="Q20" s="11"/>
      <c r="R20" s="11"/>
      <c r="S20" s="11">
        <v>0</v>
      </c>
      <c r="T20" s="11">
        <v>38165</v>
      </c>
      <c r="U20" s="21" t="s">
        <v>14</v>
      </c>
      <c r="V20" s="11"/>
    </row>
    <row r="21" spans="1:60" ht="24.9" customHeight="1" x14ac:dyDescent="0.3">
      <c r="A21" s="25">
        <v>54742</v>
      </c>
      <c r="B21" s="29" t="s">
        <v>10</v>
      </c>
      <c r="C21" s="1">
        <v>45224</v>
      </c>
      <c r="D21" s="28">
        <v>8</v>
      </c>
      <c r="E21" s="11">
        <v>1017774.7</v>
      </c>
      <c r="F21" s="11">
        <f>351*20</f>
        <v>7020</v>
      </c>
      <c r="G21" s="11">
        <f>E21-F21</f>
        <v>1010754.7</v>
      </c>
      <c r="H21" s="11">
        <f>ROUND(G21*H6,0)</f>
        <v>181936</v>
      </c>
      <c r="I21" s="11">
        <f>G21+H21</f>
        <v>1192690.7</v>
      </c>
      <c r="J21" s="11">
        <f>ROUND(G21*$J$6,)</f>
        <v>10108</v>
      </c>
      <c r="K21" s="11">
        <f>ROUND(G21*$K$6,)</f>
        <v>50538</v>
      </c>
      <c r="L21" s="11">
        <f>ROUND(G21*5%,)</f>
        <v>50538</v>
      </c>
      <c r="M21" s="11">
        <f>ROUND(G21*$M$6,)</f>
        <v>101075</v>
      </c>
      <c r="N21" s="36">
        <f>H21</f>
        <v>181936</v>
      </c>
      <c r="O21" s="11">
        <v>49702</v>
      </c>
      <c r="P21" s="11">
        <f>ROUND(I21-SUM(J21:O21),0)</f>
        <v>748794</v>
      </c>
      <c r="Q21" s="11"/>
      <c r="R21" s="11"/>
      <c r="S21" s="11"/>
      <c r="T21" s="11">
        <v>748794</v>
      </c>
      <c r="U21" s="21" t="s">
        <v>27</v>
      </c>
      <c r="V21" s="11"/>
    </row>
    <row r="22" spans="1:60" ht="24.9" customHeight="1" x14ac:dyDescent="0.3">
      <c r="A22" s="25">
        <v>54742</v>
      </c>
      <c r="B22" s="11" t="s">
        <v>13</v>
      </c>
      <c r="C22" s="1"/>
      <c r="D22" s="11">
        <v>8</v>
      </c>
      <c r="E22" s="11">
        <f>N21</f>
        <v>181936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36">
        <f>E22</f>
        <v>181936</v>
      </c>
      <c r="Q22" s="11"/>
      <c r="R22" s="11"/>
      <c r="S22" s="11"/>
      <c r="T22" s="11">
        <v>181936</v>
      </c>
      <c r="U22" s="21" t="s">
        <v>37</v>
      </c>
      <c r="V22" s="11"/>
    </row>
    <row r="23" spans="1:60" s="16" customFormat="1" ht="24.9" customHeight="1" x14ac:dyDescent="0.3">
      <c r="A23" s="26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26"/>
      <c r="V23" s="19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24.9" customHeight="1" x14ac:dyDescent="0.3">
      <c r="A24" s="25">
        <v>59249</v>
      </c>
      <c r="B24" s="29" t="s">
        <v>16</v>
      </c>
      <c r="C24" s="1">
        <v>45182</v>
      </c>
      <c r="D24" s="28">
        <v>7</v>
      </c>
      <c r="E24" s="11">
        <v>165000</v>
      </c>
      <c r="F24" s="11">
        <f>280*20</f>
        <v>5600</v>
      </c>
      <c r="G24" s="11">
        <f>E24-F24</f>
        <v>159400</v>
      </c>
      <c r="H24" s="11">
        <f>G24*18%</f>
        <v>28692</v>
      </c>
      <c r="I24" s="11">
        <f>G24+H24</f>
        <v>188092</v>
      </c>
      <c r="J24" s="11">
        <f>G24*1%</f>
        <v>1594</v>
      </c>
      <c r="K24" s="11">
        <f>ROUND(G24*$K$6,)</f>
        <v>7970</v>
      </c>
      <c r="L24" s="11"/>
      <c r="M24" s="11"/>
      <c r="N24" s="36">
        <f>H24</f>
        <v>28692</v>
      </c>
      <c r="O24" s="11">
        <v>0</v>
      </c>
      <c r="P24" s="11">
        <f>ROUND(I24-SUM(J24:O24),0)</f>
        <v>149836</v>
      </c>
      <c r="Q24" s="11"/>
      <c r="R24" s="11"/>
      <c r="S24" s="11"/>
      <c r="T24" s="11">
        <v>149836</v>
      </c>
      <c r="U24" s="21" t="s">
        <v>22</v>
      </c>
      <c r="V24" s="11">
        <f>SUM(P24:P25)-SUM(T24:T25)</f>
        <v>0</v>
      </c>
    </row>
    <row r="25" spans="1:60" ht="24.9" customHeight="1" x14ac:dyDescent="0.3">
      <c r="A25" s="25">
        <v>59249</v>
      </c>
      <c r="B25" s="11" t="s">
        <v>13</v>
      </c>
      <c r="C25" s="1"/>
      <c r="D25" s="11">
        <v>7</v>
      </c>
      <c r="E25" s="11">
        <f>N24</f>
        <v>28692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36">
        <f>E25</f>
        <v>28692</v>
      </c>
      <c r="Q25" s="11"/>
      <c r="R25" s="11"/>
      <c r="S25" s="11"/>
      <c r="T25" s="11">
        <v>28692</v>
      </c>
      <c r="U25" s="21" t="s">
        <v>38</v>
      </c>
      <c r="V25" s="11"/>
    </row>
    <row r="26" spans="1:60" s="16" customFormat="1" ht="24.9" customHeight="1" x14ac:dyDescent="0.3">
      <c r="A26" s="26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26"/>
      <c r="V26" s="19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24.9" customHeight="1" x14ac:dyDescent="0.3">
      <c r="A27" s="25">
        <v>58520</v>
      </c>
      <c r="B27" s="29" t="s">
        <v>23</v>
      </c>
      <c r="C27" s="1">
        <v>45141</v>
      </c>
      <c r="D27" s="28">
        <v>4</v>
      </c>
      <c r="E27" s="11">
        <v>918117</v>
      </c>
      <c r="F27" s="11">
        <v>3540</v>
      </c>
      <c r="G27" s="11">
        <f>E27-F27</f>
        <v>914577</v>
      </c>
      <c r="H27" s="11">
        <f>G27*18%</f>
        <v>164623.85999999999</v>
      </c>
      <c r="I27" s="11">
        <f>G27+H27</f>
        <v>1079200.8599999999</v>
      </c>
      <c r="J27" s="11">
        <f>G27*1%</f>
        <v>9145.77</v>
      </c>
      <c r="K27" s="11">
        <f>ROUND(G27*$K$6,)</f>
        <v>45729</v>
      </c>
      <c r="L27" s="11">
        <f>ROUND(G27*5%,)</f>
        <v>45729</v>
      </c>
      <c r="M27" s="11">
        <f>ROUND(G27*$M$6,)</f>
        <v>91458</v>
      </c>
      <c r="N27" s="36">
        <f>H27</f>
        <v>164623.85999999999</v>
      </c>
      <c r="O27" s="11">
        <v>248384</v>
      </c>
      <c r="P27" s="11">
        <f>ROUND(I27-SUM(J27:O27),0)</f>
        <v>474131</v>
      </c>
      <c r="Q27" s="11" t="s">
        <v>24</v>
      </c>
      <c r="R27" s="11">
        <v>474131</v>
      </c>
      <c r="S27" s="11">
        <v>0</v>
      </c>
      <c r="T27" s="11">
        <f>R27-S27</f>
        <v>474131</v>
      </c>
      <c r="U27" s="21" t="s">
        <v>25</v>
      </c>
      <c r="V27" s="11">
        <f>SUM(P27:P31)-SUM(T27:T31)</f>
        <v>0</v>
      </c>
    </row>
    <row r="28" spans="1:60" ht="24.9" customHeight="1" x14ac:dyDescent="0.3">
      <c r="A28" s="25">
        <v>58520</v>
      </c>
      <c r="B28" s="29" t="s">
        <v>26</v>
      </c>
      <c r="C28" s="1"/>
      <c r="D28" s="30">
        <v>4</v>
      </c>
      <c r="E28" s="11">
        <v>164623.85999999999</v>
      </c>
      <c r="F28" s="11"/>
      <c r="G28" s="11">
        <f>E28-F28</f>
        <v>164623.85999999999</v>
      </c>
      <c r="H28" s="11"/>
      <c r="I28" s="11">
        <f>G28+H28</f>
        <v>164623.85999999999</v>
      </c>
      <c r="J28" s="11"/>
      <c r="K28" s="11"/>
      <c r="L28" s="11"/>
      <c r="M28" s="11"/>
      <c r="N28" s="11"/>
      <c r="O28" s="11"/>
      <c r="P28" s="36">
        <f>ROUND(I28-SUM(J28:O28),0)</f>
        <v>164624</v>
      </c>
      <c r="Q28" s="11" t="s">
        <v>24</v>
      </c>
      <c r="R28" s="11">
        <v>164624</v>
      </c>
      <c r="S28" s="11">
        <v>0</v>
      </c>
      <c r="T28" s="11">
        <f>R28-S28</f>
        <v>164624</v>
      </c>
      <c r="U28" s="11" t="s">
        <v>29</v>
      </c>
      <c r="V28" s="11"/>
    </row>
    <row r="29" spans="1:60" ht="24.9" customHeight="1" x14ac:dyDescent="0.3">
      <c r="A29" s="25">
        <v>58520</v>
      </c>
      <c r="B29" s="29" t="s">
        <v>23</v>
      </c>
      <c r="C29" s="1">
        <v>45426</v>
      </c>
      <c r="D29" s="28">
        <v>11</v>
      </c>
      <c r="E29" s="11">
        <v>217952</v>
      </c>
      <c r="F29" s="11">
        <v>0</v>
      </c>
      <c r="G29" s="11">
        <f>E29-F29</f>
        <v>217952</v>
      </c>
      <c r="H29" s="11">
        <f>G29*18%</f>
        <v>39231.360000000001</v>
      </c>
      <c r="I29" s="11">
        <f>G29+H29</f>
        <v>257183.35999999999</v>
      </c>
      <c r="J29" s="11">
        <f>G29*1%</f>
        <v>2179.52</v>
      </c>
      <c r="K29" s="11">
        <f>ROUND(G29*$K$6,)</f>
        <v>10898</v>
      </c>
      <c r="L29" s="11">
        <f>ROUND(G29*10%,)</f>
        <v>21795</v>
      </c>
      <c r="M29" s="11">
        <f>ROUND(G29*$M$6,)</f>
        <v>21795</v>
      </c>
      <c r="N29" s="36">
        <f>H29</f>
        <v>39231.360000000001</v>
      </c>
      <c r="O29" s="11">
        <v>114575</v>
      </c>
      <c r="P29" s="11">
        <f>ROUND(I29-SUM(J29:O29),0)</f>
        <v>46709</v>
      </c>
      <c r="Q29" s="11"/>
      <c r="R29" s="11"/>
      <c r="S29" s="11"/>
      <c r="T29" s="11">
        <v>39231</v>
      </c>
      <c r="U29" s="21" t="s">
        <v>43</v>
      </c>
      <c r="V29" s="11"/>
    </row>
    <row r="30" spans="1:60" ht="24.9" customHeight="1" x14ac:dyDescent="0.3">
      <c r="A30" s="25">
        <v>58520</v>
      </c>
      <c r="B30" s="29" t="s">
        <v>26</v>
      </c>
      <c r="C30" s="1"/>
      <c r="D30" s="28">
        <v>11</v>
      </c>
      <c r="E30" s="11">
        <f>N29</f>
        <v>39231.360000000001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36">
        <f>E30</f>
        <v>39231.360000000001</v>
      </c>
      <c r="Q30" s="11"/>
      <c r="R30" s="11"/>
      <c r="S30" s="11"/>
      <c r="T30" s="11">
        <v>46709.36</v>
      </c>
      <c r="U30" s="21" t="s">
        <v>44</v>
      </c>
      <c r="V30" s="11"/>
    </row>
    <row r="31" spans="1:60" ht="24.9" customHeight="1" x14ac:dyDescent="0.3">
      <c r="A31" s="25"/>
      <c r="B31" s="29"/>
      <c r="C31" s="1"/>
      <c r="D31" s="28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1"/>
      <c r="V31" s="11"/>
    </row>
    <row r="32" spans="1:60" ht="24.9" customHeight="1" x14ac:dyDescent="0.3">
      <c r="A32" s="26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26"/>
      <c r="V32" s="19"/>
    </row>
    <row r="33" spans="1:22" ht="34.5" customHeight="1" x14ac:dyDescent="0.3">
      <c r="A33" s="25">
        <v>62203</v>
      </c>
      <c r="B33" s="29" t="s">
        <v>36</v>
      </c>
      <c r="C33" s="1">
        <v>45330</v>
      </c>
      <c r="D33" s="28">
        <v>9</v>
      </c>
      <c r="E33" s="11">
        <v>457065</v>
      </c>
      <c r="F33" s="11">
        <v>246890</v>
      </c>
      <c r="G33" s="11">
        <f>E33-F33</f>
        <v>210175</v>
      </c>
      <c r="H33" s="11">
        <f>G33*18%</f>
        <v>37831.5</v>
      </c>
      <c r="I33" s="11">
        <f>G33+H33</f>
        <v>248006.5</v>
      </c>
      <c r="J33" s="11">
        <f>G33*1%</f>
        <v>2101.75</v>
      </c>
      <c r="K33" s="11">
        <f>ROUND(G33*$K$6,)</f>
        <v>10509</v>
      </c>
      <c r="L33" s="11">
        <f>ROUND(G33*10%,)</f>
        <v>21018</v>
      </c>
      <c r="M33" s="11">
        <f>ROUND(G33*$M$6,)</f>
        <v>21018</v>
      </c>
      <c r="N33" s="36">
        <f>H33</f>
        <v>37831.5</v>
      </c>
      <c r="O33" s="11">
        <v>140908</v>
      </c>
      <c r="P33" s="11">
        <f>ROUND(I33-SUM(J33:O33),0)</f>
        <v>14620</v>
      </c>
      <c r="Q33" s="11"/>
      <c r="R33" s="11"/>
      <c r="S33" s="11"/>
      <c r="T33" s="11">
        <v>14620</v>
      </c>
      <c r="U33" s="11" t="s">
        <v>39</v>
      </c>
      <c r="V33" s="11">
        <f>SUM(P33:P35)-SUM(T33:T35)</f>
        <v>20048.5</v>
      </c>
    </row>
    <row r="34" spans="1:22" ht="34.5" customHeight="1" x14ac:dyDescent="0.3">
      <c r="A34" s="25">
        <v>62203</v>
      </c>
      <c r="B34" s="29" t="s">
        <v>68</v>
      </c>
      <c r="C34" s="1"/>
      <c r="D34" s="28">
        <v>9</v>
      </c>
      <c r="E34" s="11">
        <f>H33</f>
        <v>37831.5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6">
        <f>E34</f>
        <v>37831.5</v>
      </c>
      <c r="Q34" s="11"/>
      <c r="R34" s="11"/>
      <c r="S34" s="11"/>
      <c r="T34" s="11">
        <v>37832</v>
      </c>
      <c r="U34" s="21" t="s">
        <v>42</v>
      </c>
      <c r="V34" s="11"/>
    </row>
    <row r="35" spans="1:22" ht="34.5" customHeight="1" x14ac:dyDescent="0.3">
      <c r="A35" s="25">
        <v>62203</v>
      </c>
      <c r="B35" s="29" t="s">
        <v>36</v>
      </c>
      <c r="C35" s="1">
        <v>45522</v>
      </c>
      <c r="D35" s="28">
        <v>12</v>
      </c>
      <c r="E35" s="11">
        <v>142871</v>
      </c>
      <c r="F35" s="11">
        <v>0</v>
      </c>
      <c r="G35" s="11">
        <f>E35-F35</f>
        <v>142871</v>
      </c>
      <c r="H35" s="11">
        <f>G35*18%</f>
        <v>25716.78</v>
      </c>
      <c r="I35" s="11">
        <f>G35+H35</f>
        <v>168587.78</v>
      </c>
      <c r="J35" s="11">
        <f>G35*1%</f>
        <v>1428.71</v>
      </c>
      <c r="K35" s="11">
        <f>ROUND(G35*$K$6,)</f>
        <v>7144</v>
      </c>
      <c r="L35" s="11">
        <f>ROUND(G35*10%,)</f>
        <v>14287</v>
      </c>
      <c r="M35" s="11">
        <f>ROUND(G35*$M$6,)</f>
        <v>14287</v>
      </c>
      <c r="N35" s="36">
        <f>H35</f>
        <v>25716.78</v>
      </c>
      <c r="O35" s="11">
        <v>36175</v>
      </c>
      <c r="P35" s="11">
        <f>ROUND(I35-SUM(J35:O35),0)</f>
        <v>69549</v>
      </c>
      <c r="Q35" s="11"/>
      <c r="R35" s="11"/>
      <c r="S35" s="11"/>
      <c r="T35" s="11">
        <v>49500</v>
      </c>
      <c r="U35" s="21" t="s">
        <v>45</v>
      </c>
      <c r="V35" s="11"/>
    </row>
    <row r="36" spans="1:22" ht="34.5" customHeight="1" x14ac:dyDescent="0.3">
      <c r="A36" s="25">
        <v>62203</v>
      </c>
      <c r="B36" s="29" t="s">
        <v>68</v>
      </c>
      <c r="C36" s="1"/>
      <c r="D36" s="28">
        <v>12</v>
      </c>
      <c r="E36" s="11">
        <f>N35</f>
        <v>25716.78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6">
        <f>E36</f>
        <v>25716.78</v>
      </c>
      <c r="Q36" s="11"/>
      <c r="R36" s="11"/>
      <c r="S36" s="11"/>
      <c r="T36" s="11"/>
      <c r="U36" s="21"/>
      <c r="V36" s="11"/>
    </row>
    <row r="37" spans="1:22" ht="34.5" customHeight="1" x14ac:dyDescent="0.3">
      <c r="A37" s="25"/>
      <c r="B37" s="29"/>
      <c r="C37" s="1"/>
      <c r="D37" s="28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1"/>
      <c r="V37" s="11"/>
    </row>
    <row r="38" spans="1:22" ht="24.9" customHeight="1" x14ac:dyDescent="0.3">
      <c r="A38" s="26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26"/>
      <c r="V38" s="19"/>
    </row>
    <row r="39" spans="1:22" ht="60.75" customHeight="1" x14ac:dyDescent="0.3">
      <c r="A39" s="25">
        <v>63328</v>
      </c>
      <c r="B39" s="11" t="s">
        <v>69</v>
      </c>
      <c r="C39" s="51">
        <v>45392</v>
      </c>
      <c r="D39" s="28">
        <v>10</v>
      </c>
      <c r="E39" s="11">
        <v>270000</v>
      </c>
      <c r="F39" s="11"/>
      <c r="G39" s="11">
        <f>E39-F39</f>
        <v>270000</v>
      </c>
      <c r="H39" s="11">
        <f>G39*18%</f>
        <v>48600</v>
      </c>
      <c r="I39" s="11">
        <f>G39+H39</f>
        <v>318600</v>
      </c>
      <c r="J39" s="11">
        <f>G39*1%</f>
        <v>2700</v>
      </c>
      <c r="K39" s="11">
        <f>ROUND(G39*$K$6,)</f>
        <v>13500</v>
      </c>
      <c r="L39" s="11"/>
      <c r="M39" s="11"/>
      <c r="N39" s="36">
        <f>H39</f>
        <v>48600</v>
      </c>
      <c r="O39" s="11"/>
      <c r="P39" s="11">
        <f>ROUND(I39-SUM(J39:O39),0)</f>
        <v>253800</v>
      </c>
      <c r="Q39" s="11"/>
      <c r="R39" s="11"/>
      <c r="S39" s="11"/>
      <c r="T39" s="11">
        <v>253800</v>
      </c>
      <c r="U39" s="11" t="s">
        <v>40</v>
      </c>
      <c r="V39" s="11">
        <f>SUM(P39:P42)-SUM(T39:T42)</f>
        <v>0</v>
      </c>
    </row>
    <row r="40" spans="1:22" ht="24.9" customHeight="1" x14ac:dyDescent="0.3">
      <c r="A40" s="25">
        <v>63328</v>
      </c>
      <c r="B40" s="12" t="s">
        <v>26</v>
      </c>
      <c r="C40" s="12"/>
      <c r="D40" s="12">
        <v>10</v>
      </c>
      <c r="E40" s="12">
        <f>H39</f>
        <v>48600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37">
        <f>E40</f>
        <v>48600</v>
      </c>
      <c r="Q40" s="12"/>
      <c r="R40" s="12"/>
      <c r="S40" s="12"/>
      <c r="T40" s="12">
        <v>48600</v>
      </c>
      <c r="U40" s="12" t="s">
        <v>41</v>
      </c>
      <c r="V40" s="12"/>
    </row>
    <row r="41" spans="1:22" ht="24.9" customHeigh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 ht="24.9" customHeight="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ht="24.9" customHeight="1" x14ac:dyDescent="0.3">
      <c r="A43" s="26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26"/>
      <c r="V43" s="19"/>
    </row>
    <row r="44" spans="1:22" ht="24.9" customHeight="1" x14ac:dyDescent="0.3">
      <c r="H44" s="2"/>
      <c r="I44" s="2"/>
    </row>
    <row r="45" spans="1:22" ht="24.9" customHeight="1" x14ac:dyDescent="0.3">
      <c r="H45" s="2"/>
      <c r="I45" s="2"/>
    </row>
    <row r="46" spans="1:22" ht="24.9" customHeight="1" x14ac:dyDescent="0.3">
      <c r="H46" s="2"/>
      <c r="I46" s="2"/>
    </row>
    <row r="47" spans="1:22" ht="24.9" customHeight="1" x14ac:dyDescent="0.3">
      <c r="H47" s="2"/>
      <c r="I47" s="2"/>
    </row>
    <row r="48" spans="1:22" ht="24.9" customHeight="1" x14ac:dyDescent="0.3">
      <c r="H48" s="2"/>
      <c r="I48" s="2"/>
    </row>
    <row r="49" spans="8:13" ht="24.9" customHeight="1" x14ac:dyDescent="0.3">
      <c r="H49" s="2"/>
      <c r="I49" s="2"/>
    </row>
    <row r="50" spans="8:13" ht="24.9" customHeight="1" x14ac:dyDescent="0.3">
      <c r="H50" s="2"/>
      <c r="I50" s="2"/>
    </row>
    <row r="51" spans="8:13" ht="24.9" customHeight="1" x14ac:dyDescent="0.3">
      <c r="H51" s="2"/>
      <c r="I51" s="2"/>
    </row>
    <row r="52" spans="8:13" ht="24.9" customHeight="1" x14ac:dyDescent="0.3">
      <c r="H52" s="2"/>
      <c r="I52" s="2"/>
    </row>
    <row r="53" spans="8:13" ht="24.9" customHeight="1" x14ac:dyDescent="0.3">
      <c r="H53" s="2"/>
      <c r="I53" s="2"/>
    </row>
    <row r="54" spans="8:13" ht="24.9" customHeight="1" x14ac:dyDescent="0.3">
      <c r="H54" s="2"/>
      <c r="I54" s="2"/>
    </row>
    <row r="59" spans="8:13" ht="24.9" customHeight="1" thickBot="1" x14ac:dyDescent="0.35"/>
    <row r="60" spans="8:13" ht="24.9" customHeight="1" thickBot="1" x14ac:dyDescent="0.35">
      <c r="J60" s="45" t="s">
        <v>5</v>
      </c>
      <c r="K60" s="46"/>
      <c r="L60" s="46"/>
      <c r="M60" s="47"/>
    </row>
    <row r="61" spans="8:13" ht="24.9" customHeight="1" thickBot="1" x14ac:dyDescent="0.35">
      <c r="J61" s="48">
        <v>45555</v>
      </c>
      <c r="K61" s="49"/>
      <c r="L61" s="49"/>
      <c r="M61" s="50"/>
    </row>
    <row r="62" spans="8:13" ht="24.9" customHeight="1" thickBot="1" x14ac:dyDescent="0.35">
      <c r="J62" s="41" t="s">
        <v>30</v>
      </c>
      <c r="K62" s="42"/>
      <c r="L62" s="41" t="e">
        <f>#REF!+#REF!+#REF!</f>
        <v>#REF!</v>
      </c>
      <c r="M62" s="42"/>
    </row>
    <row r="63" spans="8:13" ht="24.9" customHeight="1" thickBot="1" x14ac:dyDescent="0.35">
      <c r="J63" s="41" t="s">
        <v>31</v>
      </c>
      <c r="K63" s="42"/>
      <c r="L63" s="41" t="e">
        <f>#REF!</f>
        <v>#REF!</v>
      </c>
      <c r="M63" s="42"/>
    </row>
    <row r="64" spans="8:13" ht="24.9" customHeight="1" thickBot="1" x14ac:dyDescent="0.35">
      <c r="J64" s="41" t="s">
        <v>32</v>
      </c>
      <c r="K64" s="42"/>
      <c r="L64" s="43" t="s">
        <v>35</v>
      </c>
      <c r="M64" s="44"/>
    </row>
    <row r="65" spans="10:13" ht="24.9" customHeight="1" thickBot="1" x14ac:dyDescent="0.35">
      <c r="J65" s="41" t="s">
        <v>33</v>
      </c>
      <c r="K65" s="42"/>
      <c r="L65" s="41" t="s">
        <v>46</v>
      </c>
      <c r="M65" s="42"/>
    </row>
  </sheetData>
  <mergeCells count="10">
    <mergeCell ref="J64:K64"/>
    <mergeCell ref="L64:M64"/>
    <mergeCell ref="J65:K65"/>
    <mergeCell ref="L65:M65"/>
    <mergeCell ref="J60:M60"/>
    <mergeCell ref="J61:M61"/>
    <mergeCell ref="J62:K62"/>
    <mergeCell ref="L62:M62"/>
    <mergeCell ref="J63:K63"/>
    <mergeCell ref="L63:M6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2025-05-31T07:26:23Z</dcterms:modified>
</cp:coreProperties>
</file>