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6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Intajar Contractor\"/>
    </mc:Choice>
  </mc:AlternateContent>
  <xr:revisionPtr revIDLastSave="0" documentId="13_ncr:1_{FC8F83B1-A514-423A-9741-CF8A2CF7ACD2}" xr6:coauthVersionLast="47" xr6:coauthVersionMax="47" xr10:uidLastSave="{00000000-0000-0000-0000-000000000000}"/>
  <bookViews>
    <workbookView xWindow="2340" yWindow="1275" windowWidth="14355" windowHeight="149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K19" i="1" s="1"/>
  <c r="P13" i="1"/>
  <c r="H19" i="1" l="1"/>
  <c r="N19" i="1" s="1"/>
  <c r="E20" i="1" s="1"/>
  <c r="P20" i="1" s="1"/>
  <c r="J19" i="1"/>
  <c r="L19" i="1"/>
  <c r="M19" i="1"/>
  <c r="I19" i="1"/>
  <c r="T18" i="1"/>
  <c r="T11" i="1"/>
  <c r="G12" i="1"/>
  <c r="M12" i="1" s="1"/>
  <c r="T10" i="1"/>
  <c r="T8" i="1"/>
  <c r="S17" i="1"/>
  <c r="T17" i="1" s="1"/>
  <c r="G17" i="1"/>
  <c r="K17" i="1" s="1"/>
  <c r="G11" i="1"/>
  <c r="I11" i="1" s="1"/>
  <c r="P11" i="1" s="1"/>
  <c r="P19" i="1" l="1"/>
  <c r="J12" i="1"/>
  <c r="K12" i="1"/>
  <c r="L12" i="1"/>
  <c r="H12" i="1"/>
  <c r="N12" i="1" s="1"/>
  <c r="L17" i="1"/>
  <c r="H17" i="1"/>
  <c r="N17" i="1" s="1"/>
  <c r="E18" i="1" s="1"/>
  <c r="G18" i="1" s="1"/>
  <c r="I18" i="1" s="1"/>
  <c r="P18" i="1" s="1"/>
  <c r="M17" i="1"/>
  <c r="J17" i="1"/>
  <c r="G10" i="1"/>
  <c r="I10" i="1" s="1"/>
  <c r="P10" i="1" s="1"/>
  <c r="I12" i="1" l="1"/>
  <c r="P12" i="1" s="1"/>
  <c r="I17" i="1"/>
  <c r="P17" i="1" s="1"/>
  <c r="V17" i="1" s="1"/>
  <c r="J61" i="1"/>
  <c r="J59" i="1"/>
  <c r="J56" i="1"/>
  <c r="G9" i="1"/>
  <c r="L9" i="1" s="1"/>
  <c r="O61" i="1"/>
  <c r="J58" i="1"/>
  <c r="K9" i="1" l="1"/>
  <c r="M9" i="1"/>
  <c r="J9" i="1"/>
  <c r="H9" i="1"/>
  <c r="I9" i="1" s="1"/>
  <c r="O59" i="1"/>
  <c r="N9" i="1" l="1"/>
  <c r="P9" i="1" s="1"/>
  <c r="O70" i="1"/>
  <c r="J57" i="1"/>
  <c r="J60" i="1" s="1"/>
  <c r="J62" i="1" s="1"/>
  <c r="S9" i="1" l="1"/>
  <c r="T9" i="1" l="1"/>
  <c r="N62" i="1"/>
  <c r="M62" i="1"/>
  <c r="G8" i="1"/>
  <c r="J8" i="1" s="1"/>
  <c r="L8" i="1" l="1"/>
  <c r="H8" i="1"/>
  <c r="N8" i="1" s="1"/>
  <c r="K8" i="1"/>
  <c r="M8" i="1"/>
  <c r="O78" i="1"/>
  <c r="O76" i="1"/>
  <c r="O75" i="1"/>
  <c r="O69" i="1"/>
  <c r="O68" i="1"/>
  <c r="O67" i="1"/>
  <c r="O66" i="1"/>
  <c r="O57" i="1"/>
  <c r="O58" i="1"/>
  <c r="O60" i="1"/>
  <c r="O56" i="1"/>
  <c r="I8" i="1" l="1"/>
  <c r="P8" i="1" l="1"/>
  <c r="V8" i="1" s="1"/>
</calcChain>
</file>

<file path=xl/sharedStrings.xml><?xml version="1.0" encoding="utf-8"?>
<sst xmlns="http://schemas.openxmlformats.org/spreadsheetml/2006/main" count="97" uniqueCount="74">
  <si>
    <t>Subcontractor:</t>
  </si>
  <si>
    <t>Intejar Contractor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</si>
  <si>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</si>
  <si>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</si>
  <si>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</si>
  <si>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</si>
  <si>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</si>
  <si>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</si>
  <si>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</si>
  <si>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</si>
  <si>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</si>
  <si>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</si>
  <si>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</si>
  <si>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</si>
  <si>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</si>
  <si>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</si>
  <si>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</si>
  <si>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</si>
  <si>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</si>
  <si>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</si>
  <si>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</si>
  <si>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</si>
  <si>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 Amount</t>
  </si>
  <si>
    <t>PAYMENT NOTE No.</t>
  </si>
  <si>
    <t>TDS Amount @ 1% on BASIC AMOUNT</t>
  </si>
  <si>
    <t>Total_Amount</t>
  </si>
  <si>
    <t>UTR</t>
  </si>
  <si>
    <t>Advance Village Wise</t>
  </si>
  <si>
    <t xml:space="preserve">LADWA Village Pipe laying work </t>
  </si>
  <si>
    <t>RIUP23/840</t>
  </si>
  <si>
    <t>26-06-2023 NEFT/AXISP00400739621/RIUP23/840/INTAJAR CONTRACT 580769.00</t>
  </si>
  <si>
    <t>RIUP23/1594</t>
  </si>
  <si>
    <t>18-08-2023 NEFT/AXISP00416613519/RIUP23/1594/INTAJAR CONTRAC 297000.00</t>
  </si>
  <si>
    <t>GST Release Note</t>
  </si>
  <si>
    <t>RIUP23/1907</t>
  </si>
  <si>
    <t>08-09-2023 NEFT/AXISP00423197059/RIUP23/1907/INTAJAR CONTRACTOR/BARB0MUZNAG 157772.00</t>
  </si>
  <si>
    <t>RIUP23/2710</t>
  </si>
  <si>
    <t>17-10-2023 NEFT/AXISP00435129357/RIUP23/2710/INTAJAR CONTRACTOR/BARB0MUZNAG 58395.00</t>
  </si>
  <si>
    <t>22-03-2024 NEFT/AXISP00483444812/RIUP23/4648/INTAJAR CONTRACTOR/BARB0MUZNAG 168096.00</t>
  </si>
  <si>
    <t>RIUP24/0730</t>
  </si>
  <si>
    <t>17-06-2024 NEFT YESIG41690031115-BARB0MUZNAG-INTAJAR CONTRACTOR-RIUP24/0730 RS 50,000.00</t>
  </si>
  <si>
    <t>03-08-2024 NEFT/AXISP00524511287/RIUP24/1357/INTAJAR CONTRACTOR/BARB0MUZNAG 38765.00</t>
  </si>
  <si>
    <t>13-09-2024 NEFT/AXISP00540506382/RIUP24/1783/INTAJAR CONTRACTOR/BARB0MUZNAG 49500.00</t>
  </si>
  <si>
    <t xml:space="preserve">Bahedi Village Pipe Laying Work </t>
  </si>
  <si>
    <t>RIUP23/2121</t>
  </si>
  <si>
    <t>18-09-2023 NEFT/AXISP00409645689/RIUP23/2121/INTAJAR CONTRA 198000.00</t>
  </si>
  <si>
    <t>RIUP23/3662</t>
  </si>
  <si>
    <t>19-12-2023 NEFT/AXISP00454123227/RIUP23/3662/INTAJAR CONTRACTOR/BARB0MUZNAG 453764.00</t>
  </si>
  <si>
    <t>Bahedi Village Pipe Laying Work</t>
  </si>
  <si>
    <t>17-02-2024 NEFT/AXISP00472256562/RIUP23/4705/INTAJAR CONTRACTOR/BARB0MUZNAG ₹ 1,64,016.00</t>
  </si>
  <si>
    <t>03-08-2024 NEFT/AXISP00524511270/RIUP24/1129/INTAJAR CONTRACTOR/BARB0MUZNAG 31986.00</t>
  </si>
  <si>
    <t>13-09-2024 NEFT/AXISP00540414564/RIUP24/1782/INTAJAR CONTRACTOR/BARB0MUZNAG 49500.00</t>
  </si>
  <si>
    <t>ITEM</t>
  </si>
  <si>
    <t>EXCESS</t>
  </si>
  <si>
    <t>RATE</t>
  </si>
  <si>
    <t>AMOUNT</t>
  </si>
  <si>
    <t>DIA</t>
  </si>
  <si>
    <t>Shree sai Construction</t>
  </si>
  <si>
    <t>INTAJAR</t>
  </si>
  <si>
    <t>CUM</t>
  </si>
  <si>
    <t>DPR</t>
  </si>
  <si>
    <t>63mm</t>
  </si>
  <si>
    <t>BOE</t>
  </si>
  <si>
    <t>RR BOE</t>
  </si>
  <si>
    <t>FHTC</t>
  </si>
  <si>
    <t xml:space="preserve"> </t>
  </si>
  <si>
    <t>Hold Amount</t>
  </si>
  <si>
    <t>Prev hold</t>
  </si>
  <si>
    <t>To be hold</t>
  </si>
  <si>
    <t>DISM</t>
  </si>
  <si>
    <t>BT</t>
  </si>
  <si>
    <t>IL</t>
  </si>
  <si>
    <t>CC</t>
  </si>
  <si>
    <t>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</si>
</sst>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6" fillId="0" borderId="2" xfId="0" applyFont="1" applyBorder="1"/>
    <xf numFmtId="0" fontId="0" fillId="0" borderId="2" xfId="0" applyBorder="1"/>
    <xf numFmtId="0" fontId="0" fillId="2" borderId="2" xfId="0" applyFill="1" applyBorder="1" applyAlignment="1">
      <alignment vertical="center"/>
    </xf>
    <xf numFmtId="0" fontId="6" fillId="0" borderId="0" xfId="0" applyFont="1"/>
    <xf numFmtId="0" fontId="6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164" fontId="0" fillId="2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64" fontId="0" fillId="2" borderId="0" xfId="1" applyNumberFormat="1" applyFont="1" applyFill="1" applyBorder="1" applyAlignment="1">
      <alignment horizontal="right" vertical="center"/>
    </xf>
    <xf numFmtId="165" fontId="0" fillId="2" borderId="0" xfId="1" applyNumberFormat="1" applyFont="1" applyFill="1" applyBorder="1" applyAlignment="1">
      <alignment horizontal="right"/>
    </xf>
    <xf numFmtId="0" fontId="0" fillId="2" borderId="0" xfId="0" applyFill="1" applyAlignment="1">
      <alignment horizontal="right" vertical="top"/>
    </xf>
    <xf numFmtId="164" fontId="0" fillId="2" borderId="0" xfId="1" applyNumberFormat="1" applyFont="1" applyFill="1" applyBorder="1" applyAlignment="1">
      <alignment horizontal="right"/>
    </xf>
    <xf numFmtId="164" fontId="0" fillId="2" borderId="0" xfId="1" applyNumberFormat="1" applyFont="1" applyFill="1" applyBorder="1" applyAlignment="1">
      <alignment horizontal="right" vertical="top"/>
    </xf>
    <xf numFmtId="164" fontId="0" fillId="2" borderId="2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right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164" fontId="0" fillId="2" borderId="0" xfId="0" applyNumberFormat="1" applyFill="1" applyAlignment="1">
      <alignment horizontal="right" vertical="top"/>
    </xf>
    <xf numFmtId="165" fontId="7" fillId="2" borderId="0" xfId="1" applyNumberFormat="1" applyFont="1" applyFill="1" applyBorder="1" applyAlignment="1">
      <alignment horizontal="right"/>
    </xf>
    <xf numFmtId="43" fontId="7" fillId="2" borderId="0" xfId="0" applyNumberFormat="1" applyFont="1" applyFill="1" applyAlignment="1">
      <alignment horizontal="right" vertical="top"/>
    </xf>
    <xf numFmtId="164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64" fontId="4" fillId="2" borderId="6" xfId="1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vertical="center"/>
    </xf>
    <xf numFmtId="165" fontId="3" fillId="2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1" fontId="3" fillId="2" borderId="3" xfId="0" quotePrefix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164" fontId="2" fillId="2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tabSelected="1" zoomScaleNormal="100" workbookViewId="0">
      <selection activeCell="B23" sqref="B23"/>
    </sheetView>
  </sheetViews>
  <sheetFormatPr defaultColWidth="9" defaultRowHeight="15"/>
  <cols>
    <col min="1" max="1" width="10" style="3" bestFit="1" customWidth="1"/>
    <col min="2" max="2" width="29.7109375" style="3" customWidth="1"/>
    <col min="3" max="3" width="13.42578125" style="3" bestFit="1" customWidth="1"/>
    <col min="4" max="4" width="11.5703125" style="3" bestFit="1" customWidth="1"/>
    <col min="5" max="5" width="14.140625" style="3" customWidth="1"/>
    <col min="6" max="6" width="12.140625" style="3" customWidth="1"/>
    <col min="7" max="7" width="18.28515625" style="3" customWidth="1"/>
    <col min="8" max="8" width="16.42578125" style="7" bestFit="1" customWidth="1"/>
    <col min="9" max="9" width="14.7109375" style="7" bestFit="1" customWidth="1"/>
    <col min="10" max="10" width="12.140625" style="3" bestFit="1" customWidth="1"/>
    <col min="11" max="11" width="13" style="3" customWidth="1"/>
    <col min="12" max="12" width="14.140625" style="3" customWidth="1"/>
    <col min="13" max="13" width="15.28515625" style="3" customWidth="1"/>
    <col min="14" max="15" width="14.85546875" style="3" customWidth="1"/>
    <col min="16" max="16" width="14.5703125" style="3" bestFit="1" customWidth="1"/>
    <col min="17" max="17" width="23" style="3" bestFit="1" customWidth="1"/>
    <col min="18" max="18" width="14.5703125" style="3" hidden="1" customWidth="1"/>
    <col min="19" max="19" width="13.7109375" style="3" hidden="1" customWidth="1"/>
    <col min="20" max="20" width="16" style="3" bestFit="1" customWidth="1"/>
    <col min="21" max="21" width="94.5703125" style="3" bestFit="1" customWidth="1"/>
    <col min="22" max="22" width="16" style="3" bestFit="1" customWidth="1"/>
    <col min="23" max="16384" width="9" style="3"/>
  </cols>
  <sheetData>
    <row r="1" spans="1:22">
      <c r="A1" s="11" t="s">
        <v>0</v>
      </c>
      <c r="B1" s="49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V1" s="5"/>
    </row>
    <row r="2" spans="1:22">
      <c r="A2" s="11" t="s">
        <v>2</v>
      </c>
      <c r="B2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5"/>
    </row>
    <row r="3" spans="1:22" ht="21">
      <c r="A3" s="11" t="s">
        <v>4</v>
      </c>
      <c r="B3" t="s">
        <v>5</v>
      </c>
      <c r="C3" s="5"/>
      <c r="D3" s="50"/>
      <c r="E3" s="50"/>
      <c r="F3" s="50"/>
      <c r="G3" s="50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V3" s="5"/>
    </row>
    <row r="4" spans="1:22" ht="15.75" thickBot="1">
      <c r="A4" s="11" t="s">
        <v>6</v>
      </c>
      <c r="B4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5"/>
    </row>
    <row r="5" spans="1:22" ht="40.5">
      <c r="A5" s="35" t="s">
        <v>7</v>
      </c>
      <c r="B5" s="36" t="s">
        <v>8</v>
      </c>
      <c r="C5" s="36" t="s">
        <v>9</v>
      </c>
      <c r="D5" s="36" t="s">
        <v>10</v>
      </c>
      <c r="E5" s="36" t="s">
        <v>11</v>
      </c>
      <c r="F5" s="36" t="s">
        <v>12</v>
      </c>
      <c r="G5" s="36" t="s">
        <v>13</v>
      </c>
      <c r="H5" s="37" t="s">
        <v>14</v>
      </c>
      <c r="I5" s="38" t="s">
        <v>15</v>
      </c>
      <c r="J5" s="39" t="s">
        <v>16</v>
      </c>
      <c r="K5" s="39" t="s">
        <v>17</v>
      </c>
      <c r="L5" s="39" t="s">
        <v>18</v>
      </c>
      <c r="M5" s="39" t="s">
        <v>19</v>
      </c>
      <c r="N5" s="39" t="s">
        <v>20</v>
      </c>
      <c r="O5" s="39" t="s">
        <v>21</v>
      </c>
      <c r="P5" s="39" t="s">
        <v>22</v>
      </c>
      <c r="Q5" s="39" t="s">
        <v>23</v>
      </c>
      <c r="R5" s="39" t="s">
        <v>15</v>
      </c>
      <c r="S5" s="39" t="s">
        <v>24</v>
      </c>
      <c r="T5" s="39" t="s">
        <v>25</v>
      </c>
      <c r="U5" s="39" t="s">
        <v>26</v>
      </c>
      <c r="V5" s="39" t="s">
        <v>27</v>
      </c>
    </row>
    <row r="6" spans="1:22" ht="15.75" thickBot="1">
      <c r="A6" s="44"/>
      <c r="B6" s="44"/>
      <c r="C6" s="44"/>
      <c r="D6" s="44"/>
      <c r="E6" s="44"/>
      <c r="F6" s="44"/>
      <c r="G6" s="44"/>
      <c r="H6" s="46">
        <v>0.18</v>
      </c>
      <c r="I6" s="44"/>
      <c r="J6" s="46">
        <v>0.01</v>
      </c>
      <c r="K6" s="46">
        <v>0.05</v>
      </c>
      <c r="L6" s="46">
        <v>0.05</v>
      </c>
      <c r="M6" s="46">
        <v>0.1</v>
      </c>
      <c r="N6" s="46">
        <v>0.18</v>
      </c>
      <c r="O6" s="46"/>
      <c r="P6" s="44"/>
      <c r="Q6" s="47"/>
      <c r="R6" s="47"/>
      <c r="S6" s="46">
        <v>0.01</v>
      </c>
      <c r="T6" s="44"/>
      <c r="U6" s="44"/>
      <c r="V6" s="44"/>
    </row>
    <row r="7" spans="1:22" s="33" customFormat="1">
      <c r="A7" s="31"/>
      <c r="B7" s="31"/>
      <c r="C7" s="31"/>
      <c r="D7" s="31"/>
      <c r="E7" s="31"/>
      <c r="F7" s="31"/>
      <c r="G7" s="31"/>
      <c r="H7" s="32"/>
      <c r="I7" s="31"/>
      <c r="J7" s="32"/>
      <c r="K7" s="32"/>
      <c r="L7" s="32"/>
      <c r="M7" s="32"/>
      <c r="N7" s="32"/>
      <c r="O7" s="32"/>
      <c r="P7" s="31"/>
      <c r="Q7" s="45"/>
      <c r="R7" s="45"/>
      <c r="S7" s="32"/>
      <c r="T7" s="31"/>
      <c r="U7" s="31"/>
      <c r="V7" s="31"/>
    </row>
    <row r="8" spans="1:22">
      <c r="A8" s="41">
        <v>57236</v>
      </c>
      <c r="B8" s="42" t="s">
        <v>28</v>
      </c>
      <c r="C8" s="1">
        <v>45093</v>
      </c>
      <c r="D8" s="43">
        <v>1</v>
      </c>
      <c r="E8" s="6">
        <v>876508.5</v>
      </c>
      <c r="F8" s="6">
        <v>0</v>
      </c>
      <c r="G8" s="6">
        <f>E8-F8</f>
        <v>876508.5</v>
      </c>
      <c r="H8" s="6">
        <f>ROUND(G8*H6,0)</f>
        <v>157772</v>
      </c>
      <c r="I8" s="6">
        <f>G8+H8</f>
        <v>1034280.5</v>
      </c>
      <c r="J8" s="6">
        <f>G8*J6</f>
        <v>8765.0850000000009</v>
      </c>
      <c r="K8" s="6">
        <f>G8*K6</f>
        <v>43825.425000000003</v>
      </c>
      <c r="L8" s="6">
        <f>G8*L6</f>
        <v>43825.425000000003</v>
      </c>
      <c r="M8" s="6">
        <f>G8*M6</f>
        <v>87650.85</v>
      </c>
      <c r="N8" s="6">
        <f>H8</f>
        <v>157772</v>
      </c>
      <c r="O8" s="6">
        <v>111675</v>
      </c>
      <c r="P8" s="6">
        <f>ROUND(I8-SUM(J8:O8),0)</f>
        <v>580767</v>
      </c>
      <c r="Q8" s="6" t="s">
        <v>29</v>
      </c>
      <c r="R8" s="6">
        <v>580769</v>
      </c>
      <c r="S8" s="6">
        <v>0</v>
      </c>
      <c r="T8" s="6">
        <f>R8-S8</f>
        <v>580769</v>
      </c>
      <c r="U8" s="6" t="s">
        <v>30</v>
      </c>
      <c r="V8" s="6">
        <f>SUM(P8:P15,0)-SUM(T8:T15,0)</f>
        <v>-49504</v>
      </c>
    </row>
    <row r="9" spans="1:22">
      <c r="A9" s="41">
        <v>57236</v>
      </c>
      <c r="B9" s="42" t="s">
        <v>28</v>
      </c>
      <c r="C9" s="1">
        <v>45147</v>
      </c>
      <c r="D9" s="43">
        <v>2</v>
      </c>
      <c r="E9" s="6">
        <v>333353.59999999998</v>
      </c>
      <c r="F9" s="6">
        <v>8940</v>
      </c>
      <c r="G9" s="6">
        <f>E9-F9</f>
        <v>324413.59999999998</v>
      </c>
      <c r="H9" s="6">
        <f>ROUND(G9*H6,0)</f>
        <v>58394</v>
      </c>
      <c r="I9" s="6">
        <f>G9+H9</f>
        <v>382807.6</v>
      </c>
      <c r="J9" s="6">
        <f>ROUND(G9*J6,0)</f>
        <v>3244</v>
      </c>
      <c r="K9" s="6">
        <f>G9*K6</f>
        <v>16220.68</v>
      </c>
      <c r="L9" s="6">
        <f>ROUND(G9*L6,0)</f>
        <v>16221</v>
      </c>
      <c r="M9" s="6">
        <f>ROUND(G9*M6,0)</f>
        <v>32441</v>
      </c>
      <c r="N9" s="6">
        <f>H9</f>
        <v>58394</v>
      </c>
      <c r="O9" s="6">
        <v>128722</v>
      </c>
      <c r="P9" s="6">
        <f>ROUND(I9-SUM(J9:O9),0)</f>
        <v>127565</v>
      </c>
      <c r="Q9" s="6" t="s">
        <v>31</v>
      </c>
      <c r="R9" s="6">
        <v>300000</v>
      </c>
      <c r="S9" s="6">
        <f>R9*S6</f>
        <v>3000</v>
      </c>
      <c r="T9" s="6">
        <f t="shared" ref="T9:T10" si="0">R9-S9</f>
        <v>297000</v>
      </c>
      <c r="U9" s="6" t="s">
        <v>32</v>
      </c>
      <c r="V9" s="6"/>
    </row>
    <row r="10" spans="1:22">
      <c r="A10" s="41">
        <v>57236</v>
      </c>
      <c r="B10" s="42" t="s">
        <v>33</v>
      </c>
      <c r="C10" s="1">
        <v>45173</v>
      </c>
      <c r="D10" s="43">
        <v>1</v>
      </c>
      <c r="E10" s="6">
        <v>157772</v>
      </c>
      <c r="F10" s="6"/>
      <c r="G10" s="6">
        <f>E10-F10</f>
        <v>157772</v>
      </c>
      <c r="H10" s="6"/>
      <c r="I10" s="6">
        <f>G10+H10</f>
        <v>157772</v>
      </c>
      <c r="J10" s="6"/>
      <c r="K10" s="6"/>
      <c r="L10" s="6"/>
      <c r="M10" s="6"/>
      <c r="N10" s="6"/>
      <c r="O10" s="6"/>
      <c r="P10" s="6">
        <f>ROUND(I10-SUM(J10:O10),0)</f>
        <v>157772</v>
      </c>
      <c r="Q10" s="6" t="s">
        <v>34</v>
      </c>
      <c r="R10" s="6">
        <v>157772</v>
      </c>
      <c r="S10" s="6">
        <v>0</v>
      </c>
      <c r="T10" s="6">
        <f t="shared" si="0"/>
        <v>157772</v>
      </c>
      <c r="U10" s="6" t="s">
        <v>35</v>
      </c>
      <c r="V10" s="6"/>
    </row>
    <row r="11" spans="1:22">
      <c r="A11" s="41">
        <v>57236</v>
      </c>
      <c r="B11" s="42" t="s">
        <v>33</v>
      </c>
      <c r="C11" s="1">
        <v>45203</v>
      </c>
      <c r="D11" s="43">
        <v>2</v>
      </c>
      <c r="E11" s="6">
        <v>58394</v>
      </c>
      <c r="F11" s="6"/>
      <c r="G11" s="6">
        <f>E11-F11</f>
        <v>58394</v>
      </c>
      <c r="H11" s="6"/>
      <c r="I11" s="6">
        <f>G11+H11</f>
        <v>58394</v>
      </c>
      <c r="J11" s="6"/>
      <c r="K11" s="6"/>
      <c r="L11" s="6"/>
      <c r="M11" s="6"/>
      <c r="N11" s="6"/>
      <c r="O11" s="6"/>
      <c r="P11" s="6">
        <f>ROUND(I11-SUM(J11:O11),0)</f>
        <v>58394</v>
      </c>
      <c r="Q11" s="6" t="s">
        <v>36</v>
      </c>
      <c r="R11" s="6">
        <v>58395</v>
      </c>
      <c r="S11" s="6">
        <v>0</v>
      </c>
      <c r="T11" s="6">
        <f t="shared" ref="T11" si="1">R11-S11</f>
        <v>58395</v>
      </c>
      <c r="U11" s="6" t="s">
        <v>37</v>
      </c>
      <c r="V11" s="6"/>
    </row>
    <row r="12" spans="1:22">
      <c r="A12" s="41">
        <v>57236</v>
      </c>
      <c r="B12" s="42" t="s">
        <v>28</v>
      </c>
      <c r="C12" s="1">
        <v>45147</v>
      </c>
      <c r="D12" s="43">
        <v>4</v>
      </c>
      <c r="E12" s="6">
        <v>493136</v>
      </c>
      <c r="F12" s="6">
        <v>0</v>
      </c>
      <c r="G12" s="6">
        <f>E12-F12</f>
        <v>493136</v>
      </c>
      <c r="H12" s="6">
        <f>ROUND(G12*H6,0)</f>
        <v>88764</v>
      </c>
      <c r="I12" s="6">
        <f>G12+H12</f>
        <v>581900</v>
      </c>
      <c r="J12" s="6">
        <f>ROUND(G12*J6,0)</f>
        <v>4931</v>
      </c>
      <c r="K12" s="6">
        <f>G12*K6</f>
        <v>24656.800000000003</v>
      </c>
      <c r="L12" s="6">
        <f>G12*10%</f>
        <v>49313.600000000006</v>
      </c>
      <c r="M12" s="6">
        <f>G12*10%</f>
        <v>49313.600000000006</v>
      </c>
      <c r="N12" s="6">
        <f>H12</f>
        <v>88764</v>
      </c>
      <c r="O12" s="6">
        <v>27390</v>
      </c>
      <c r="P12" s="6">
        <f>ROUND(I12-SUM(J12:O12),0)</f>
        <v>337531</v>
      </c>
      <c r="Q12" s="6"/>
      <c r="R12" s="6"/>
      <c r="S12" s="6"/>
      <c r="T12" s="6">
        <v>168096</v>
      </c>
      <c r="U12" s="6" t="s">
        <v>38</v>
      </c>
      <c r="V12" s="6"/>
    </row>
    <row r="13" spans="1:22">
      <c r="A13" s="41">
        <v>57236</v>
      </c>
      <c r="B13" s="6" t="s">
        <v>33</v>
      </c>
      <c r="C13" s="6"/>
      <c r="D13" s="43">
        <v>4</v>
      </c>
      <c r="E13" s="6">
        <v>88764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f>E13</f>
        <v>88764</v>
      </c>
      <c r="Q13" s="6" t="s">
        <v>39</v>
      </c>
      <c r="R13" s="6"/>
      <c r="S13" s="6"/>
      <c r="T13" s="6">
        <v>50000</v>
      </c>
      <c r="U13" s="6" t="s">
        <v>40</v>
      </c>
      <c r="V13" s="6"/>
    </row>
    <row r="14" spans="1:22">
      <c r="A14" s="41">
        <v>57236</v>
      </c>
      <c r="B14" s="6"/>
      <c r="C14" s="6"/>
      <c r="D14" s="4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v>38765</v>
      </c>
      <c r="U14" s="6" t="s">
        <v>41</v>
      </c>
      <c r="V14" s="6"/>
    </row>
    <row r="15" spans="1:22">
      <c r="A15" s="41">
        <v>57236</v>
      </c>
      <c r="B15" s="6"/>
      <c r="C15" s="6"/>
      <c r="D15" s="4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49500</v>
      </c>
      <c r="U15" s="6" t="s">
        <v>42</v>
      </c>
      <c r="V15" s="6"/>
    </row>
    <row r="16" spans="1:22" s="33" customForma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17" spans="1:22">
      <c r="A17" s="41">
        <v>58879</v>
      </c>
      <c r="B17" s="6" t="s">
        <v>43</v>
      </c>
      <c r="C17" s="1">
        <v>45325</v>
      </c>
      <c r="D17" s="43">
        <v>3</v>
      </c>
      <c r="E17" s="6">
        <v>923760</v>
      </c>
      <c r="F17" s="6">
        <v>12560</v>
      </c>
      <c r="G17" s="6">
        <f>E17-F17</f>
        <v>911200</v>
      </c>
      <c r="H17" s="6">
        <f>G17*18%</f>
        <v>164016</v>
      </c>
      <c r="I17" s="6">
        <f>G17+H17</f>
        <v>1075216</v>
      </c>
      <c r="J17" s="6">
        <f>G17*1%</f>
        <v>9112</v>
      </c>
      <c r="K17" s="6">
        <f>G17*5%</f>
        <v>45560</v>
      </c>
      <c r="L17" s="6">
        <f>G17*10%</f>
        <v>91120</v>
      </c>
      <c r="M17" s="6">
        <f>G17*10%</f>
        <v>91120</v>
      </c>
      <c r="N17" s="6">
        <f>H17</f>
        <v>164016</v>
      </c>
      <c r="O17" s="6">
        <v>22524</v>
      </c>
      <c r="P17" s="6">
        <f>ROUND(I17-SUM(J17:O17),0)</f>
        <v>651764</v>
      </c>
      <c r="Q17" s="6" t="s">
        <v>44</v>
      </c>
      <c r="R17" s="6">
        <v>200000</v>
      </c>
      <c r="S17" s="6">
        <f>R17*1%</f>
        <v>2000</v>
      </c>
      <c r="T17" s="6">
        <f>R17-S17</f>
        <v>198000</v>
      </c>
      <c r="U17" s="6" t="s">
        <v>45</v>
      </c>
      <c r="V17" s="6">
        <f>SUM(P17:P21,0)-SUM(T17:T21,0)</f>
        <v>-64983</v>
      </c>
    </row>
    <row r="18" spans="1:22">
      <c r="A18" s="41">
        <v>58879</v>
      </c>
      <c r="B18" s="42" t="s">
        <v>33</v>
      </c>
      <c r="C18" s="1"/>
      <c r="D18" s="43">
        <v>3</v>
      </c>
      <c r="E18" s="6">
        <f>N17</f>
        <v>164016</v>
      </c>
      <c r="F18" s="6"/>
      <c r="G18" s="6">
        <f>E18-F18</f>
        <v>164016</v>
      </c>
      <c r="H18" s="6"/>
      <c r="I18" s="6">
        <f>G18+H18</f>
        <v>164016</v>
      </c>
      <c r="J18" s="6"/>
      <c r="K18" s="6"/>
      <c r="L18" s="6"/>
      <c r="M18" s="6"/>
      <c r="N18" s="6"/>
      <c r="O18" s="6"/>
      <c r="P18" s="6">
        <f>ROUND(I18-SUM(J18:O18),0)</f>
        <v>164016</v>
      </c>
      <c r="Q18" s="6" t="s">
        <v>46</v>
      </c>
      <c r="R18" s="6">
        <v>453764</v>
      </c>
      <c r="S18" s="6">
        <v>0</v>
      </c>
      <c r="T18" s="6">
        <f>R18-S18</f>
        <v>453764</v>
      </c>
      <c r="U18" s="6" t="s">
        <v>47</v>
      </c>
      <c r="V18" s="6"/>
    </row>
    <row r="19" spans="1:22">
      <c r="A19" s="41">
        <v>58879</v>
      </c>
      <c r="B19" s="6" t="s">
        <v>48</v>
      </c>
      <c r="C19" s="1">
        <v>45423</v>
      </c>
      <c r="D19" s="43">
        <v>5</v>
      </c>
      <c r="E19" s="6">
        <v>177700</v>
      </c>
      <c r="F19" s="6">
        <v>0</v>
      </c>
      <c r="G19" s="6">
        <f>E19-F19</f>
        <v>177700</v>
      </c>
      <c r="H19" s="6">
        <f>G19*18%</f>
        <v>31986</v>
      </c>
      <c r="I19" s="6">
        <f>G19+H19</f>
        <v>209686</v>
      </c>
      <c r="J19" s="6">
        <f>G19*1%</f>
        <v>1777</v>
      </c>
      <c r="K19" s="6">
        <f>G19*5%</f>
        <v>8885</v>
      </c>
      <c r="L19" s="6">
        <f>G19*10%</f>
        <v>17770</v>
      </c>
      <c r="M19" s="6">
        <f>G19*10%</f>
        <v>17770</v>
      </c>
      <c r="N19" s="6">
        <f>H19</f>
        <v>31986</v>
      </c>
      <c r="O19" s="6">
        <v>146981</v>
      </c>
      <c r="P19" s="6">
        <f>ROUND(I19-SUM(J19:O19),0)</f>
        <v>-15483</v>
      </c>
      <c r="Q19" s="6"/>
      <c r="R19" s="6"/>
      <c r="S19" s="6"/>
      <c r="T19" s="6">
        <v>164016</v>
      </c>
      <c r="U19" s="6" t="s">
        <v>49</v>
      </c>
      <c r="V19" s="6"/>
    </row>
    <row r="20" spans="1:22">
      <c r="A20" s="41">
        <v>58879</v>
      </c>
      <c r="B20" s="42" t="s">
        <v>33</v>
      </c>
      <c r="C20" s="1"/>
      <c r="D20" s="43">
        <v>5</v>
      </c>
      <c r="E20" s="6">
        <f>N19</f>
        <v>31986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>
        <f>E20</f>
        <v>31986</v>
      </c>
      <c r="Q20" s="6"/>
      <c r="R20" s="6"/>
      <c r="S20" s="6"/>
      <c r="T20" s="6">
        <v>31986</v>
      </c>
      <c r="U20" s="6" t="s">
        <v>50</v>
      </c>
      <c r="V20" s="6"/>
    </row>
    <row r="21" spans="1:22">
      <c r="A21" s="41">
        <v>58879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>
        <v>49500</v>
      </c>
      <c r="U21" s="48" t="s">
        <v>51</v>
      </c>
      <c r="V21" s="48"/>
    </row>
    <row r="22" spans="1:22">
      <c r="H22" s="3"/>
      <c r="I22" s="3"/>
    </row>
    <row r="23" spans="1:22">
      <c r="H23" s="3"/>
      <c r="I23" s="3"/>
    </row>
    <row r="24" spans="1:22">
      <c r="H24" s="3"/>
      <c r="I24" s="3"/>
    </row>
    <row r="25" spans="1:22">
      <c r="H25" s="3"/>
      <c r="I25" s="3"/>
    </row>
    <row r="26" spans="1:22">
      <c r="H26" s="3"/>
      <c r="I26" s="3"/>
    </row>
    <row r="27" spans="1:22">
      <c r="G27" s="16"/>
      <c r="H27" s="16"/>
      <c r="I27" s="16"/>
      <c r="M27" s="34"/>
    </row>
    <row r="28" spans="1:22">
      <c r="G28" s="16"/>
      <c r="H28" s="16"/>
      <c r="I28" s="16"/>
      <c r="M28" s="34"/>
    </row>
    <row r="29" spans="1:22">
      <c r="G29" s="16"/>
      <c r="H29" s="16"/>
      <c r="I29" s="16"/>
      <c r="M29" s="34"/>
    </row>
    <row r="30" spans="1:22">
      <c r="G30" s="16"/>
      <c r="H30" s="16"/>
      <c r="I30" s="16"/>
      <c r="M30" s="34"/>
    </row>
    <row r="31" spans="1:22">
      <c r="G31" s="16"/>
      <c r="H31" s="16"/>
      <c r="I31" s="16"/>
      <c r="M31" s="34"/>
    </row>
    <row r="32" spans="1:22">
      <c r="G32" s="16"/>
      <c r="H32" s="16"/>
      <c r="I32" s="16"/>
    </row>
    <row r="33" spans="7:9">
      <c r="G33" s="16"/>
      <c r="H33" s="16"/>
      <c r="I33" s="16"/>
    </row>
    <row r="34" spans="7:9">
      <c r="G34" s="16"/>
      <c r="H34" s="16"/>
      <c r="I34" s="16"/>
    </row>
    <row r="35" spans="7:9">
      <c r="G35" s="16"/>
      <c r="H35" s="16"/>
      <c r="I35" s="16"/>
    </row>
    <row r="36" spans="7:9">
      <c r="G36" s="16"/>
      <c r="H36" s="16"/>
      <c r="I36" s="16"/>
    </row>
    <row r="37" spans="7:9">
      <c r="G37" s="16"/>
      <c r="H37" s="16"/>
      <c r="I37" s="16"/>
    </row>
    <row r="38" spans="7:9">
      <c r="G38" s="16"/>
      <c r="H38" s="16"/>
      <c r="I38" s="16"/>
    </row>
    <row r="39" spans="7:9">
      <c r="G39" s="16"/>
      <c r="H39" s="16"/>
      <c r="I39" s="16"/>
    </row>
    <row r="40" spans="7:9">
      <c r="G40" s="16"/>
      <c r="H40" s="16"/>
      <c r="I40" s="16"/>
    </row>
    <row r="41" spans="7:9">
      <c r="G41" s="16"/>
      <c r="H41" s="16"/>
      <c r="I41" s="16"/>
    </row>
    <row r="42" spans="7:9">
      <c r="G42" s="16"/>
      <c r="H42" s="16"/>
      <c r="I42" s="16"/>
    </row>
    <row r="43" spans="7:9">
      <c r="G43" s="16"/>
      <c r="H43" s="16"/>
      <c r="I43" s="16"/>
    </row>
    <row r="44" spans="7:9">
      <c r="G44" s="16"/>
      <c r="H44" s="16"/>
      <c r="I44" s="16"/>
    </row>
    <row r="45" spans="7:9">
      <c r="G45" s="16"/>
      <c r="H45" s="16"/>
      <c r="I45" s="16"/>
    </row>
    <row r="46" spans="7:9">
      <c r="G46" s="16"/>
      <c r="H46" s="16"/>
      <c r="I46" s="16"/>
    </row>
    <row r="47" spans="7:9">
      <c r="G47" s="16"/>
      <c r="H47" s="16"/>
      <c r="I47" s="16"/>
    </row>
    <row r="48" spans="7:9">
      <c r="G48" s="16"/>
      <c r="H48" s="16"/>
      <c r="I48" s="16"/>
    </row>
    <row r="49" spans="4:19">
      <c r="G49" s="16"/>
      <c r="H49" s="16"/>
      <c r="I49" s="16"/>
    </row>
    <row r="50" spans="4:19">
      <c r="G50" s="16"/>
      <c r="H50" s="16"/>
      <c r="I50" s="16"/>
    </row>
    <row r="51" spans="4:19">
      <c r="G51" s="16"/>
      <c r="H51" s="16"/>
      <c r="I51" s="16"/>
    </row>
    <row r="52" spans="4:19">
      <c r="G52" s="16"/>
      <c r="H52" s="16"/>
      <c r="I52" s="16"/>
    </row>
    <row r="53" spans="4:19">
      <c r="G53" s="16"/>
      <c r="H53" s="16"/>
      <c r="I53" s="16"/>
    </row>
    <row r="54" spans="4:19">
      <c r="G54" s="16"/>
      <c r="H54" s="16"/>
      <c r="I54" s="16"/>
    </row>
    <row r="55" spans="4:19" ht="30">
      <c r="D55" s="17"/>
      <c r="F55" s="13"/>
      <c r="G55" s="13" t="s">
        <v>52</v>
      </c>
      <c r="H55" s="14" t="s">
        <v>53</v>
      </c>
      <c r="I55" s="13" t="s">
        <v>54</v>
      </c>
      <c r="J55" s="10" t="s">
        <v>55</v>
      </c>
      <c r="L55" s="8" t="s">
        <v>56</v>
      </c>
      <c r="M55" s="15" t="s">
        <v>57</v>
      </c>
      <c r="N55" s="10" t="s">
        <v>58</v>
      </c>
      <c r="O55" s="8" t="s">
        <v>59</v>
      </c>
      <c r="P55" s="12" t="s">
        <v>60</v>
      </c>
      <c r="R55"/>
    </row>
    <row r="56" spans="4:19">
      <c r="D56" s="17"/>
      <c r="F56" s="13"/>
      <c r="G56" s="13" t="s">
        <v>61</v>
      </c>
      <c r="H56" s="14">
        <v>238.5</v>
      </c>
      <c r="I56" s="13">
        <v>85</v>
      </c>
      <c r="J56" s="24">
        <f>I56*H56</f>
        <v>20272.5</v>
      </c>
      <c r="L56" s="9">
        <v>200</v>
      </c>
      <c r="M56" s="10">
        <v>0</v>
      </c>
      <c r="N56" s="9">
        <v>161</v>
      </c>
      <c r="O56" s="10">
        <f>M56+N56</f>
        <v>161</v>
      </c>
      <c r="P56" s="12">
        <v>243</v>
      </c>
      <c r="R56"/>
    </row>
    <row r="57" spans="4:19">
      <c r="D57" s="18"/>
      <c r="F57" s="27"/>
      <c r="G57" s="13" t="s">
        <v>62</v>
      </c>
      <c r="H57" s="14">
        <v>1687.7</v>
      </c>
      <c r="I57" s="13">
        <v>50</v>
      </c>
      <c r="J57" s="24">
        <f>I57*H57</f>
        <v>84385</v>
      </c>
      <c r="L57" s="9">
        <v>160</v>
      </c>
      <c r="M57" s="10">
        <v>356</v>
      </c>
      <c r="N57" s="9">
        <v>0</v>
      </c>
      <c r="O57" s="10">
        <f t="shared" ref="O57:O60" si="2">M57+N57</f>
        <v>356</v>
      </c>
      <c r="P57" s="12">
        <v>866</v>
      </c>
      <c r="R57"/>
    </row>
    <row r="58" spans="4:19">
      <c r="D58" s="18"/>
      <c r="F58" s="27"/>
      <c r="G58" s="13" t="s">
        <v>63</v>
      </c>
      <c r="H58" s="14">
        <v>524.70000000000005</v>
      </c>
      <c r="I58" s="13">
        <v>200</v>
      </c>
      <c r="J58" s="24">
        <f>I58*H58</f>
        <v>104940.00000000001</v>
      </c>
      <c r="L58" s="9">
        <v>110</v>
      </c>
      <c r="M58" s="10">
        <v>60</v>
      </c>
      <c r="N58" s="9">
        <v>0</v>
      </c>
      <c r="O58" s="10">
        <f t="shared" si="2"/>
        <v>60</v>
      </c>
      <c r="P58" s="12">
        <v>583</v>
      </c>
      <c r="R58"/>
    </row>
    <row r="59" spans="4:19">
      <c r="D59" s="18"/>
      <c r="E59" s="18"/>
      <c r="F59" s="18"/>
      <c r="G59" s="13" t="s">
        <v>64</v>
      </c>
      <c r="H59" s="14">
        <v>56</v>
      </c>
      <c r="I59" s="14">
        <v>550</v>
      </c>
      <c r="J59" s="24">
        <f>I59*H59</f>
        <v>30800</v>
      </c>
      <c r="L59" s="9">
        <v>90</v>
      </c>
      <c r="M59" s="10">
        <v>570</v>
      </c>
      <c r="N59" s="9">
        <v>322.60000000000002</v>
      </c>
      <c r="O59" s="10">
        <f t="shared" si="2"/>
        <v>892.6</v>
      </c>
      <c r="P59" s="12">
        <v>1034</v>
      </c>
      <c r="R59" t="s">
        <v>65</v>
      </c>
    </row>
    <row r="60" spans="4:19">
      <c r="D60" s="18"/>
      <c r="E60" s="18"/>
      <c r="F60" s="18"/>
      <c r="G60" s="18"/>
      <c r="H60" s="19"/>
      <c r="I60" s="20" t="s">
        <v>66</v>
      </c>
      <c r="J60" s="25">
        <f>SUM(J56:J59)</f>
        <v>240397.5</v>
      </c>
      <c r="L60" s="9">
        <v>75</v>
      </c>
      <c r="M60" s="10">
        <v>687</v>
      </c>
      <c r="N60" s="9">
        <v>368</v>
      </c>
      <c r="O60" s="10">
        <f t="shared" si="2"/>
        <v>1055</v>
      </c>
      <c r="P60" s="12">
        <v>1379</v>
      </c>
      <c r="Q60"/>
      <c r="R60"/>
      <c r="S60"/>
    </row>
    <row r="61" spans="4:19">
      <c r="D61" s="18"/>
      <c r="E61" s="18"/>
      <c r="F61" s="18"/>
      <c r="G61" s="18"/>
      <c r="H61" s="19"/>
      <c r="I61" s="20" t="s">
        <v>67</v>
      </c>
      <c r="J61" s="28">
        <f>O8</f>
        <v>111675</v>
      </c>
      <c r="L61" s="9">
        <v>63</v>
      </c>
      <c r="M61" s="10">
        <v>3772</v>
      </c>
      <c r="N61" s="9">
        <v>2074</v>
      </c>
      <c r="O61" s="10">
        <f>M61+N61</f>
        <v>5846</v>
      </c>
      <c r="P61" s="12">
        <v>6335</v>
      </c>
      <c r="Q61"/>
      <c r="R61"/>
    </row>
    <row r="62" spans="4:19">
      <c r="D62" s="18"/>
      <c r="E62" s="18"/>
      <c r="F62" s="18"/>
      <c r="G62" s="18"/>
      <c r="H62" s="19"/>
      <c r="I62" s="29" t="s">
        <v>68</v>
      </c>
      <c r="J62" s="30">
        <f>J60-J61</f>
        <v>128722.5</v>
      </c>
      <c r="L62"/>
      <c r="M62" s="3">
        <f>SUM(M56:M61)</f>
        <v>5445</v>
      </c>
      <c r="N62">
        <f>SUM(N56:N61)</f>
        <v>2925.6</v>
      </c>
      <c r="O62" s="26"/>
      <c r="P62" s="11"/>
      <c r="Q62"/>
      <c r="R62"/>
    </row>
    <row r="63" spans="4:19">
      <c r="D63" s="18"/>
      <c r="E63" s="18"/>
      <c r="F63" s="18"/>
      <c r="G63" s="18"/>
      <c r="H63" s="19"/>
      <c r="I63" s="20"/>
      <c r="J63" s="21"/>
      <c r="P63" s="2"/>
      <c r="R63"/>
    </row>
    <row r="64" spans="4:19">
      <c r="D64" s="18"/>
      <c r="E64" s="18"/>
      <c r="F64" s="18"/>
      <c r="G64" s="18"/>
      <c r="H64" s="19"/>
      <c r="I64" s="22"/>
      <c r="J64" s="23"/>
      <c r="P64" s="2"/>
      <c r="R64"/>
    </row>
    <row r="65" spans="4:18" ht="30">
      <c r="D65" s="18"/>
      <c r="E65" s="18"/>
      <c r="F65" s="18"/>
      <c r="G65" s="18"/>
      <c r="H65" s="19"/>
      <c r="I65" s="22"/>
      <c r="J65" s="23"/>
      <c r="L65" s="8" t="s">
        <v>69</v>
      </c>
      <c r="M65" s="15" t="s">
        <v>57</v>
      </c>
      <c r="N65" s="10" t="s">
        <v>58</v>
      </c>
      <c r="O65" s="8" t="s">
        <v>59</v>
      </c>
      <c r="P65" s="12" t="s">
        <v>60</v>
      </c>
      <c r="R65"/>
    </row>
    <row r="66" spans="4:18">
      <c r="D66" s="18"/>
      <c r="E66" s="18"/>
      <c r="F66" s="18"/>
      <c r="G66" s="18"/>
      <c r="H66" s="19"/>
      <c r="I66" s="22"/>
      <c r="J66" s="23"/>
      <c r="L66" s="9" t="s">
        <v>62</v>
      </c>
      <c r="M66" s="10">
        <v>1241</v>
      </c>
      <c r="N66" s="9">
        <v>463.28</v>
      </c>
      <c r="O66" s="10">
        <f t="shared" ref="O66:O70" si="3">M66+N66</f>
        <v>1704.28</v>
      </c>
      <c r="P66" s="12">
        <v>16.579999999999998</v>
      </c>
      <c r="R66"/>
    </row>
    <row r="67" spans="4:18">
      <c r="D67" s="18"/>
      <c r="E67" s="18"/>
      <c r="F67" s="18"/>
      <c r="G67" s="18"/>
      <c r="H67" s="19"/>
      <c r="I67" s="22"/>
      <c r="J67" s="23"/>
      <c r="L67" s="9" t="s">
        <v>70</v>
      </c>
      <c r="M67" s="10">
        <v>0</v>
      </c>
      <c r="N67" s="9">
        <v>0</v>
      </c>
      <c r="O67" s="10">
        <f t="shared" si="3"/>
        <v>0</v>
      </c>
      <c r="P67" s="12">
        <v>1658.72</v>
      </c>
      <c r="R67" t="s">
        <v>65</v>
      </c>
    </row>
    <row r="68" spans="4:18">
      <c r="D68" s="18"/>
      <c r="E68" s="18"/>
      <c r="F68" s="18"/>
      <c r="G68" s="18"/>
      <c r="H68" s="19"/>
      <c r="I68" s="22"/>
      <c r="J68" s="23"/>
      <c r="L68" s="9" t="s">
        <v>71</v>
      </c>
      <c r="M68" s="10">
        <v>495</v>
      </c>
      <c r="N68" s="9">
        <v>360.19</v>
      </c>
      <c r="O68" s="10">
        <f t="shared" si="3"/>
        <v>855.19</v>
      </c>
      <c r="P68" s="12">
        <v>1448.29</v>
      </c>
      <c r="Q68"/>
      <c r="R68"/>
    </row>
    <row r="69" spans="4:18">
      <c r="D69" s="18"/>
      <c r="E69" s="18"/>
      <c r="F69" s="18"/>
      <c r="G69" s="18"/>
      <c r="H69" s="19"/>
      <c r="I69" s="20"/>
      <c r="J69" s="21"/>
      <c r="L69" s="9" t="s">
        <v>72</v>
      </c>
      <c r="M69" s="10">
        <v>820</v>
      </c>
      <c r="N69" s="9">
        <v>257.57</v>
      </c>
      <c r="O69" s="10">
        <f t="shared" si="3"/>
        <v>1077.57</v>
      </c>
      <c r="P69" s="12">
        <v>2830.1</v>
      </c>
      <c r="Q69"/>
      <c r="R69"/>
    </row>
    <row r="70" spans="4:18">
      <c r="D70" s="18"/>
      <c r="E70" s="18"/>
      <c r="F70" s="18"/>
      <c r="G70" s="18"/>
      <c r="H70" s="19"/>
      <c r="I70" s="20"/>
      <c r="J70" s="21"/>
      <c r="L70" s="10" t="s">
        <v>64</v>
      </c>
      <c r="M70" s="10">
        <v>442</v>
      </c>
      <c r="N70" s="10">
        <v>400</v>
      </c>
      <c r="O70" s="10">
        <f t="shared" si="3"/>
        <v>842</v>
      </c>
      <c r="P70" s="10">
        <v>986</v>
      </c>
      <c r="Q70"/>
      <c r="R70"/>
    </row>
    <row r="71" spans="4:18">
      <c r="D71" s="18"/>
      <c r="E71" s="18"/>
      <c r="F71" s="18"/>
      <c r="G71" s="18"/>
      <c r="H71" s="19"/>
      <c r="I71" s="20"/>
      <c r="J71" s="21"/>
      <c r="P71" s="2"/>
      <c r="R71"/>
    </row>
    <row r="72" spans="4:18">
      <c r="D72" s="18"/>
      <c r="E72" s="18"/>
      <c r="F72" s="18"/>
      <c r="G72" s="18"/>
      <c r="H72" s="19"/>
      <c r="I72" s="20"/>
      <c r="J72" s="21"/>
      <c r="P72" s="2"/>
    </row>
    <row r="73" spans="4:18">
      <c r="D73" s="18"/>
      <c r="E73" s="18"/>
      <c r="F73" s="18"/>
      <c r="G73" s="18"/>
      <c r="H73" s="19"/>
      <c r="I73" s="20"/>
      <c r="J73" s="21"/>
      <c r="P73" s="2"/>
    </row>
    <row r="74" spans="4:18" ht="30">
      <c r="E74" s="18"/>
      <c r="F74" s="18"/>
      <c r="G74" s="18"/>
      <c r="H74" s="19"/>
      <c r="I74" s="20"/>
      <c r="J74" s="21"/>
      <c r="L74" s="8" t="s">
        <v>73</v>
      </c>
      <c r="M74" s="15" t="s">
        <v>57</v>
      </c>
      <c r="N74" s="10" t="s">
        <v>58</v>
      </c>
      <c r="O74" s="8" t="s">
        <v>59</v>
      </c>
      <c r="P74" s="12" t="s">
        <v>60</v>
      </c>
    </row>
    <row r="75" spans="4:18">
      <c r="H75" s="16"/>
      <c r="I75" s="16"/>
      <c r="L75" s="9" t="s">
        <v>62</v>
      </c>
      <c r="M75" s="10">
        <v>78</v>
      </c>
      <c r="N75" s="10">
        <v>463.28</v>
      </c>
      <c r="O75" s="10">
        <f t="shared" ref="O75:O78" si="4">M75+N75</f>
        <v>541.28</v>
      </c>
      <c r="P75" s="12">
        <v>16.579999999999998</v>
      </c>
    </row>
    <row r="76" spans="4:18">
      <c r="L76" s="9" t="s">
        <v>70</v>
      </c>
      <c r="M76" s="10">
        <v>0</v>
      </c>
      <c r="N76" s="9">
        <v>0</v>
      </c>
      <c r="O76" s="10">
        <f t="shared" si="4"/>
        <v>0</v>
      </c>
      <c r="P76" s="12">
        <v>1658.72</v>
      </c>
    </row>
    <row r="77" spans="4:18">
      <c r="L77" s="9" t="s">
        <v>71</v>
      </c>
      <c r="M77" s="10">
        <v>366</v>
      </c>
      <c r="N77" s="9">
        <v>360.19</v>
      </c>
      <c r="O77" s="10"/>
      <c r="P77" s="12">
        <v>1448.29</v>
      </c>
    </row>
    <row r="78" spans="4:18">
      <c r="L78" s="9" t="s">
        <v>72</v>
      </c>
      <c r="M78" s="10">
        <v>0</v>
      </c>
      <c r="N78" s="9">
        <v>0</v>
      </c>
      <c r="O78" s="10">
        <f t="shared" si="4"/>
        <v>0</v>
      </c>
      <c r="P78" s="12">
        <v>2830.1</v>
      </c>
    </row>
    <row r="87" spans="8:9" ht="139.9" customHeight="1"/>
    <row r="88" spans="8:9">
      <c r="H88" s="3"/>
      <c r="I88" s="3"/>
    </row>
  </sheetData>
  <mergeCells count="1">
    <mergeCell ref="D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LG GRAM 17</dc:creator>
  <cp:keywords/>
  <dc:description/>
  <cp:lastModifiedBy>Guest User</cp:lastModifiedBy>
  <cp:revision/>
  <dcterms:created xsi:type="dcterms:W3CDTF">2022-06-10T14:11:52Z</dcterms:created>
  <dcterms:modified xsi:type="dcterms:W3CDTF">2025-05-31T07:43:03Z</dcterms:modified>
  <cp:category/>
  <cp:contentStatus/>
</cp:coreProperties>
</file>