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073C343A-ABE5-461E-948F-D6F0511255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 s="1"/>
  <c r="G10" i="1"/>
  <c r="H10" i="1" s="1"/>
  <c r="J18" i="1" l="1"/>
  <c r="N18" i="1"/>
  <c r="I18" i="1"/>
  <c r="K18" i="1"/>
  <c r="J10" i="1"/>
  <c r="N10" i="1"/>
  <c r="E11" i="1" s="1"/>
  <c r="P11" i="1" s="1"/>
  <c r="I10" i="1"/>
  <c r="K10" i="1"/>
  <c r="E19" i="1" l="1"/>
  <c r="P19" i="1" s="1"/>
  <c r="P18" i="1"/>
  <c r="P10" i="1"/>
  <c r="O22" i="1"/>
  <c r="L29" i="1" s="1"/>
  <c r="G14" i="1"/>
  <c r="J14" i="1" s="1"/>
  <c r="S18" i="1" l="1"/>
  <c r="H14" i="1"/>
  <c r="K14" i="1"/>
  <c r="N14" i="1" l="1"/>
  <c r="E15" i="1" s="1"/>
  <c r="P15" i="1" s="1"/>
  <c r="I14" i="1"/>
  <c r="G8" i="1"/>
  <c r="M22" i="1" s="1"/>
  <c r="P14" i="1" l="1"/>
  <c r="S14" i="1" s="1"/>
  <c r="K8" i="1"/>
  <c r="K22" i="1" s="1"/>
  <c r="L22" i="1"/>
  <c r="L28" i="1" l="1"/>
  <c r="H8" i="1"/>
  <c r="J8" i="1"/>
  <c r="N8" i="1" l="1"/>
  <c r="E9" i="1" s="1"/>
  <c r="P9" i="1" s="1"/>
  <c r="I8" i="1"/>
  <c r="P8" i="1" s="1"/>
  <c r="S8" i="1" s="1"/>
  <c r="Q21" i="1"/>
  <c r="S21" i="1" l="1"/>
  <c r="N22" i="1"/>
  <c r="L31" i="1" s="1"/>
  <c r="P22" i="1"/>
  <c r="Q23" i="1" s="1"/>
  <c r="L30" i="1" s="1"/>
</calcChain>
</file>

<file path=xl/sharedStrings.xml><?xml version="1.0" encoding="utf-8"?>
<sst xmlns="http://schemas.openxmlformats.org/spreadsheetml/2006/main" count="52" uniqueCount="46">
  <si>
    <t>Amount</t>
  </si>
  <si>
    <t>UTR</t>
  </si>
  <si>
    <t>Balance Payable Amount Rs. -</t>
  </si>
  <si>
    <t>Total Paid Amount Rs. -</t>
  </si>
  <si>
    <t>DPR Excess Hold</t>
  </si>
  <si>
    <t xml:space="preserve">Total Hold </t>
  </si>
  <si>
    <t>Advance/ Surplus</t>
  </si>
  <si>
    <t xml:space="preserve">GST Remaining </t>
  </si>
  <si>
    <t>DPR Excess  Hold</t>
  </si>
  <si>
    <t>Inshad Construction</t>
  </si>
  <si>
    <t>14-11-2024 NEFT/AXISP00569740308/RIUP24/2476/INSHAD CONSTRUCTIO/PUNB0166010 69300.00</t>
  </si>
  <si>
    <t>14-11-2024 NEFT/AXISP00569818235/RIUP24/2477/INSHAD CONSTRUCTIO/PUNB0166010 29700.00</t>
  </si>
  <si>
    <t xml:space="preserve">Advance </t>
  </si>
  <si>
    <t>GST</t>
  </si>
  <si>
    <t>28-11-2024 NEFT/AXISP00575911965/RIUP24/2572/INSHAD CONSTRUCTIO/PUNB0166010 99000.00</t>
  </si>
  <si>
    <t>08-01-2025 NEFT/AXISP00595630490/RIUP24/2869/INSHAD CONSTRUCTIO/PUNB0166010 49500.00</t>
  </si>
  <si>
    <t>29-01-2025 NEFT/AXISP00604547882/RIUP24/3032/INSHAD CONSTRUCTIO/PUNB0166010 50000.00</t>
  </si>
  <si>
    <t xml:space="preserve">06-03-2025 NEFT/AXISP00629048187/RIUP24/2880/INSHAD CONSTRUCTIO/PUNB0166010 5411.00
</t>
  </si>
  <si>
    <t>06-03-2025 NEFT/AXISP00629048188/RIUP24/2881/INSHAD CONSTRUCTIO/PUNB0166010 22831.00</t>
  </si>
  <si>
    <t>09-04-2025 NEFT/AXISP00648889483/RIUP25/0062/INSHAD CONSTRUCTIO/PUNB0166010 50000.00</t>
  </si>
  <si>
    <t>17-05-2025 NEFT/AXISP00667054467/RIUP25/0283/INSHAD CONSTRUCTIO/PUNB0166010 21322.00</t>
  </si>
  <si>
    <t>17-05-2025 NEFT/AXISP00667054468/RIUP25/0284/INSHAD CONSTRUCTIO/PUNB0166010 5000.00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</si>
  <si>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</si>
  <si>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</si>
  <si>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</si>
  <si>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</si>
  <si>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</si>
  <si>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</si>
  <si>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</si>
  <si>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</si>
  <si>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</si>
  <si>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</si>
  <si>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</si>
  <si>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</si>
  <si>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</si>
  <si>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</si>
  <si>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</si>
  <si>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</si>
  <si>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</si>
  <si>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</si>
  <si>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</si>
  <si>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</si>
  <si>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</si>
  <si>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>Ballamazra village   RR work</t>
  </si>
  <si>
    <t>Mundet Khadar village   RR work</t>
  </si>
  <si>
    <t xml:space="preserve"> DARGAHPUR VILLAGE     PIPE LINE ROAD RESTORATION WORK At-, BLOCK - 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</si>
</sst>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u val="singleAccounting"/>
      <sz val="14"/>
      <color theme="3" tint="0.3999755851924192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4" fontId="3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3" fontId="10" fillId="4" borderId="5" xfId="1" applyNumberFormat="1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2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6" fillId="0" borderId="0" xfId="0" applyFont="1"/>
    <xf numFmtId="1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abSelected="1" zoomScale="85" zoomScaleNormal="85" workbookViewId="0">
      <selection activeCell="B18" sqref="B18"/>
    </sheetView>
  </sheetViews>
  <sheetFormatPr defaultColWidth="9" defaultRowHeight="24.95" customHeight="1" x14ac:dyDescent="0.25"/>
  <cols>
    <col min="1" max="1" width="9" style="25"/>
    <col min="2" max="2" width="30" style="25" customWidth="1"/>
    <col min="3" max="3" width="13.42578125" style="25" bestFit="1" customWidth="1"/>
    <col min="4" max="4" width="16.7109375" style="25" customWidth="1"/>
    <col min="5" max="5" width="16" style="25" bestFit="1" customWidth="1"/>
    <col min="6" max="7" width="13.28515625" style="25" customWidth="1"/>
    <col min="8" max="8" width="16.42578125" style="27" bestFit="1" customWidth="1"/>
    <col min="9" max="9" width="12.85546875" style="27" bestFit="1" customWidth="1"/>
    <col min="10" max="10" width="10.7109375" style="25" bestFit="1" customWidth="1"/>
    <col min="11" max="11" width="13.5703125" style="25" customWidth="1"/>
    <col min="12" max="12" width="14.28515625" style="25" bestFit="1" customWidth="1"/>
    <col min="13" max="13" width="11.5703125" style="25" customWidth="1"/>
    <col min="14" max="14" width="18" style="25" bestFit="1" customWidth="1"/>
    <col min="15" max="16" width="14.85546875" style="25" customWidth="1"/>
    <col min="17" max="17" width="14" style="25" customWidth="1"/>
    <col min="18" max="18" width="91.85546875" style="25" bestFit="1" customWidth="1"/>
    <col min="19" max="19" width="14" style="25" customWidth="1"/>
    <col min="20" max="20" width="15.7109375" style="25" customWidth="1"/>
    <col min="21" max="16384" width="9" style="25"/>
  </cols>
  <sheetData>
    <row r="1" spans="1:20" ht="24.95" customHeight="1" x14ac:dyDescent="0.25">
      <c r="A1" s="44" t="s">
        <v>39</v>
      </c>
      <c r="B1" s="25" t="s">
        <v>9</v>
      </c>
      <c r="H1" s="30"/>
      <c r="I1" s="30"/>
    </row>
    <row r="2" spans="1:20" ht="24.95" customHeight="1" x14ac:dyDescent="0.25">
      <c r="A2" s="44" t="s">
        <v>40</v>
      </c>
      <c r="B2" s="37" t="s">
        <v>22</v>
      </c>
      <c r="C2" s="31"/>
      <c r="G2" s="32"/>
      <c r="H2" s="30"/>
      <c r="I2" s="32"/>
      <c r="J2" s="33"/>
      <c r="K2" s="33"/>
      <c r="L2" s="33"/>
      <c r="M2" s="33"/>
      <c r="N2" s="33"/>
      <c r="O2" s="33"/>
      <c r="P2" s="33"/>
    </row>
    <row r="3" spans="1:20" ht="24.95" customHeight="1" x14ac:dyDescent="0.25">
      <c r="A3" s="44" t="s">
        <v>41</v>
      </c>
      <c r="B3" s="31" t="s">
        <v>23</v>
      </c>
      <c r="C3" s="31"/>
      <c r="G3" s="32"/>
      <c r="H3" s="30"/>
      <c r="I3" s="32"/>
      <c r="J3" s="33"/>
      <c r="K3" s="33"/>
      <c r="L3" s="33"/>
      <c r="M3" s="33"/>
      <c r="N3" s="33"/>
      <c r="O3" s="33"/>
      <c r="P3" s="33"/>
    </row>
    <row r="4" spans="1:20" ht="24.95" customHeight="1" thickBot="1" x14ac:dyDescent="0.3">
      <c r="A4" s="44" t="s">
        <v>42</v>
      </c>
      <c r="B4" s="33" t="s">
        <v>23</v>
      </c>
      <c r="C4" s="33"/>
      <c r="D4" s="33"/>
      <c r="E4" s="33"/>
      <c r="F4" s="33"/>
      <c r="G4" s="33"/>
      <c r="H4" s="34"/>
      <c r="I4" s="34"/>
      <c r="J4" s="33"/>
      <c r="K4" s="33"/>
      <c r="L4" s="33"/>
      <c r="M4" s="33"/>
      <c r="Q4" s="35"/>
      <c r="R4" s="35"/>
      <c r="S4" s="35"/>
    </row>
    <row r="5" spans="1:20" ht="24.95" customHeight="1" x14ac:dyDescent="0.25">
      <c r="A5" s="38" t="s">
        <v>24</v>
      </c>
      <c r="B5" s="39" t="s">
        <v>25</v>
      </c>
      <c r="C5" s="40" t="s">
        <v>26</v>
      </c>
      <c r="D5" s="41" t="s">
        <v>27</v>
      </c>
      <c r="E5" s="39" t="s">
        <v>28</v>
      </c>
      <c r="F5" s="39" t="s">
        <v>29</v>
      </c>
      <c r="G5" s="41" t="s">
        <v>30</v>
      </c>
      <c r="H5" s="42" t="s">
        <v>31</v>
      </c>
      <c r="I5" s="43" t="s">
        <v>0</v>
      </c>
      <c r="J5" s="39" t="s">
        <v>32</v>
      </c>
      <c r="K5" s="39" t="s">
        <v>33</v>
      </c>
      <c r="L5" s="7" t="s">
        <v>34</v>
      </c>
      <c r="M5" s="7" t="s">
        <v>35</v>
      </c>
      <c r="N5" s="7" t="s">
        <v>36</v>
      </c>
      <c r="O5" s="7" t="s">
        <v>4</v>
      </c>
      <c r="P5" s="7" t="s">
        <v>37</v>
      </c>
      <c r="Q5" s="39" t="s">
        <v>38</v>
      </c>
      <c r="R5" s="39" t="s">
        <v>1</v>
      </c>
      <c r="S5" s="7" t="s">
        <v>12</v>
      </c>
    </row>
    <row r="6" spans="1:20" ht="24.95" customHeight="1" thickBot="1" x14ac:dyDescent="0.3">
      <c r="A6" s="22"/>
      <c r="B6" s="22"/>
      <c r="C6" s="3"/>
      <c r="D6" s="3"/>
      <c r="E6" s="3"/>
      <c r="F6" s="3"/>
      <c r="G6" s="3"/>
      <c r="H6" s="23">
        <v>0.18</v>
      </c>
      <c r="I6" s="3"/>
      <c r="J6" s="23">
        <v>0.01</v>
      </c>
      <c r="K6" s="23">
        <v>0.05</v>
      </c>
      <c r="L6" s="23">
        <v>0.1</v>
      </c>
      <c r="M6" s="23">
        <v>0.1</v>
      </c>
      <c r="N6" s="23">
        <v>0.18</v>
      </c>
      <c r="O6" s="23"/>
      <c r="P6" s="3"/>
      <c r="Q6" s="3"/>
      <c r="R6" s="24"/>
      <c r="S6" s="3"/>
    </row>
    <row r="7" spans="1:20" ht="24.95" customHeight="1" x14ac:dyDescent="0.25">
      <c r="A7" s="21"/>
      <c r="B7" s="21"/>
      <c r="C7" s="5"/>
      <c r="D7" s="5"/>
      <c r="E7" s="5"/>
      <c r="F7" s="5"/>
      <c r="G7" s="5"/>
      <c r="H7" s="6"/>
      <c r="I7" s="5"/>
      <c r="J7" s="6"/>
      <c r="K7" s="6"/>
      <c r="L7" s="6"/>
      <c r="M7" s="6"/>
      <c r="N7" s="6"/>
      <c r="O7" s="6"/>
      <c r="P7" s="5"/>
      <c r="Q7" s="5"/>
      <c r="R7" s="21"/>
      <c r="S7" s="5"/>
    </row>
    <row r="8" spans="1:20" ht="24.95" customHeight="1" x14ac:dyDescent="0.25">
      <c r="A8" s="8">
        <v>66506</v>
      </c>
      <c r="B8" s="13" t="s">
        <v>43</v>
      </c>
      <c r="C8" s="1">
        <v>45593</v>
      </c>
      <c r="D8" s="14">
        <v>1</v>
      </c>
      <c r="E8" s="2">
        <v>126838.95</v>
      </c>
      <c r="F8" s="2">
        <v>0.95</v>
      </c>
      <c r="G8" s="2">
        <f>ROUND(E8-F8,0)</f>
        <v>126838</v>
      </c>
      <c r="H8" s="2">
        <f>ROUND(G8*H6,0)</f>
        <v>22831</v>
      </c>
      <c r="I8" s="2">
        <f>G8+H8</f>
        <v>149669</v>
      </c>
      <c r="J8" s="2">
        <f>G8*$J$6</f>
        <v>1268.3800000000001</v>
      </c>
      <c r="K8" s="2">
        <f>G8*5%</f>
        <v>6341.9000000000005</v>
      </c>
      <c r="L8" s="2"/>
      <c r="M8" s="2"/>
      <c r="N8" s="36">
        <f>H8</f>
        <v>22831</v>
      </c>
      <c r="O8" s="2"/>
      <c r="P8" s="2">
        <f>ROUND(I8-SUM(J8:O8),0)</f>
        <v>119228</v>
      </c>
      <c r="Q8" s="2">
        <v>69300</v>
      </c>
      <c r="R8" s="9" t="s">
        <v>10</v>
      </c>
      <c r="S8" s="2">
        <f>SUM(P8:P12)-SUM(Q8:Q12)</f>
        <v>-1015</v>
      </c>
      <c r="T8" s="26"/>
    </row>
    <row r="9" spans="1:20" ht="24.95" customHeight="1" x14ac:dyDescent="0.25">
      <c r="A9" s="8">
        <v>66506</v>
      </c>
      <c r="B9" s="13" t="s">
        <v>13</v>
      </c>
      <c r="C9" s="1"/>
      <c r="D9" s="14">
        <v>1</v>
      </c>
      <c r="E9" s="2">
        <f>N8</f>
        <v>22831</v>
      </c>
      <c r="F9" s="2"/>
      <c r="G9" s="2"/>
      <c r="H9" s="2"/>
      <c r="I9" s="2"/>
      <c r="J9" s="2"/>
      <c r="K9" s="2"/>
      <c r="L9" s="2"/>
      <c r="M9" s="2"/>
      <c r="N9" s="2"/>
      <c r="O9" s="2"/>
      <c r="P9" s="36">
        <f>E9</f>
        <v>22831</v>
      </c>
      <c r="Q9" s="2">
        <v>29700</v>
      </c>
      <c r="R9" s="9" t="s">
        <v>11</v>
      </c>
      <c r="S9" s="2"/>
    </row>
    <row r="10" spans="1:20" ht="24.95" customHeight="1" x14ac:dyDescent="0.25">
      <c r="A10" s="8">
        <v>66506</v>
      </c>
      <c r="B10" s="13" t="s">
        <v>43</v>
      </c>
      <c r="C10" s="1">
        <v>45647</v>
      </c>
      <c r="D10" s="14">
        <v>5</v>
      </c>
      <c r="E10" s="2">
        <v>30061.5</v>
      </c>
      <c r="F10" s="2">
        <v>0.5</v>
      </c>
      <c r="G10" s="2">
        <f>ROUND(E10-F10,0)</f>
        <v>30061</v>
      </c>
      <c r="H10" s="2">
        <f>ROUND(G10*H6,0)</f>
        <v>5411</v>
      </c>
      <c r="I10" s="2">
        <f>G10+H10</f>
        <v>35472</v>
      </c>
      <c r="J10" s="2">
        <f>G10*$J$6</f>
        <v>300.61</v>
      </c>
      <c r="K10" s="2">
        <f>G10*5%</f>
        <v>1503.0500000000002</v>
      </c>
      <c r="L10" s="2"/>
      <c r="M10" s="2"/>
      <c r="N10" s="36">
        <f>H10</f>
        <v>5411</v>
      </c>
      <c r="O10" s="2"/>
      <c r="P10" s="2">
        <f>ROUND(I10-SUM(J10:O10),0)</f>
        <v>28257</v>
      </c>
      <c r="Q10" s="2">
        <v>49500</v>
      </c>
      <c r="R10" s="9" t="s">
        <v>15</v>
      </c>
      <c r="S10" s="2"/>
    </row>
    <row r="11" spans="1:20" ht="24.95" customHeight="1" x14ac:dyDescent="0.25">
      <c r="A11" s="8">
        <v>66506</v>
      </c>
      <c r="B11" s="13" t="s">
        <v>13</v>
      </c>
      <c r="C11" s="1"/>
      <c r="D11" s="14">
        <v>5</v>
      </c>
      <c r="E11" s="2">
        <f>N10</f>
        <v>5411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6">
        <f>E11</f>
        <v>5411</v>
      </c>
      <c r="Q11" s="2">
        <v>5411</v>
      </c>
      <c r="R11" s="9" t="s">
        <v>17</v>
      </c>
      <c r="S11" s="2"/>
    </row>
    <row r="12" spans="1:20" ht="24.95" customHeight="1" x14ac:dyDescent="0.25">
      <c r="A12" s="8">
        <v>66506</v>
      </c>
      <c r="B12" s="13"/>
      <c r="C12" s="1"/>
      <c r="D12" s="1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6"/>
      <c r="Q12" s="2">
        <v>22831</v>
      </c>
      <c r="R12" s="9" t="s">
        <v>18</v>
      </c>
      <c r="S12" s="2"/>
    </row>
    <row r="13" spans="1:20" ht="24.95" customHeight="1" x14ac:dyDescent="0.25">
      <c r="A13" s="10"/>
      <c r="B13" s="10"/>
      <c r="C13" s="11"/>
      <c r="D13" s="11"/>
      <c r="E13" s="11"/>
      <c r="F13" s="11"/>
      <c r="G13" s="11"/>
      <c r="H13" s="12"/>
      <c r="I13" s="11"/>
      <c r="J13" s="12"/>
      <c r="K13" s="12"/>
      <c r="L13" s="12"/>
      <c r="M13" s="12"/>
      <c r="N13" s="12"/>
      <c r="O13" s="12"/>
      <c r="P13" s="11"/>
      <c r="Q13" s="11"/>
      <c r="R13" s="10"/>
      <c r="S13" s="11"/>
    </row>
    <row r="14" spans="1:20" ht="24.95" customHeight="1" x14ac:dyDescent="0.25">
      <c r="A14" s="8">
        <v>66575</v>
      </c>
      <c r="B14" s="15" t="s">
        <v>44</v>
      </c>
      <c r="C14" s="1">
        <v>45593</v>
      </c>
      <c r="D14" s="14">
        <v>2</v>
      </c>
      <c r="E14" s="2">
        <v>155574.29999999999</v>
      </c>
      <c r="F14" s="2">
        <v>3500</v>
      </c>
      <c r="G14" s="2">
        <f>ROUND(E14-F14,0)</f>
        <v>152074</v>
      </c>
      <c r="H14" s="2">
        <f>G14*18%</f>
        <v>27373.32</v>
      </c>
      <c r="I14" s="2">
        <f>G14+H14</f>
        <v>179447.32</v>
      </c>
      <c r="J14" s="2">
        <f>G14*$J$6</f>
        <v>1520.74</v>
      </c>
      <c r="K14" s="2">
        <f>G14*5%</f>
        <v>7603.7000000000007</v>
      </c>
      <c r="L14" s="2"/>
      <c r="M14" s="2"/>
      <c r="N14" s="36">
        <f>H14</f>
        <v>27373.32</v>
      </c>
      <c r="O14" s="2"/>
      <c r="P14" s="2">
        <f>ROUND(I14-SUM(J14:O14),0)</f>
        <v>142950</v>
      </c>
      <c r="Q14" s="2">
        <v>99000</v>
      </c>
      <c r="R14" s="9" t="s">
        <v>14</v>
      </c>
      <c r="S14" s="2">
        <f>SUM(P14:P16)-SUM(Q14:Q16)</f>
        <v>1.3200000000069849</v>
      </c>
    </row>
    <row r="15" spans="1:20" ht="24.95" customHeight="1" x14ac:dyDescent="0.25">
      <c r="A15" s="8">
        <v>66575</v>
      </c>
      <c r="B15" s="13" t="s">
        <v>13</v>
      </c>
      <c r="C15" s="1"/>
      <c r="D15" s="14">
        <v>2</v>
      </c>
      <c r="E15" s="2">
        <f>N14</f>
        <v>27373.32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6">
        <f>E15</f>
        <v>27373.32</v>
      </c>
      <c r="Q15" s="2">
        <v>50000</v>
      </c>
      <c r="R15" s="9" t="s">
        <v>16</v>
      </c>
      <c r="S15" s="2"/>
    </row>
    <row r="16" spans="1:20" ht="24.95" customHeight="1" x14ac:dyDescent="0.25">
      <c r="A16" s="8">
        <v>66575</v>
      </c>
      <c r="B16" s="2"/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21322</v>
      </c>
      <c r="R16" s="9" t="s">
        <v>20</v>
      </c>
      <c r="S16" s="2"/>
    </row>
    <row r="17" spans="1:19" ht="24.95" customHeight="1" x14ac:dyDescent="0.25">
      <c r="A17" s="10"/>
      <c r="B17" s="10"/>
      <c r="C17" s="11"/>
      <c r="D17" s="11"/>
      <c r="E17" s="11"/>
      <c r="F17" s="11"/>
      <c r="G17" s="11"/>
      <c r="H17" s="12"/>
      <c r="I17" s="11"/>
      <c r="J17" s="12"/>
      <c r="K17" s="12"/>
      <c r="L17" s="12"/>
      <c r="M17" s="12"/>
      <c r="N17" s="12"/>
      <c r="O17" s="12"/>
      <c r="P17" s="11"/>
      <c r="Q17" s="11"/>
      <c r="R17" s="10"/>
      <c r="S17" s="11"/>
    </row>
    <row r="18" spans="1:19" ht="24.95" customHeight="1" x14ac:dyDescent="0.25">
      <c r="A18" s="8">
        <v>68191</v>
      </c>
      <c r="B18" s="15" t="s">
        <v>45</v>
      </c>
      <c r="C18" s="1">
        <v>45688</v>
      </c>
      <c r="D18" s="14">
        <v>8</v>
      </c>
      <c r="E18" s="2">
        <v>53360</v>
      </c>
      <c r="F18" s="2">
        <v>0</v>
      </c>
      <c r="G18" s="2">
        <f>ROUND(E18-F18,0)</f>
        <v>53360</v>
      </c>
      <c r="H18" s="2">
        <f>G18*18%</f>
        <v>9604.7999999999993</v>
      </c>
      <c r="I18" s="2">
        <f>G18+H18</f>
        <v>62964.800000000003</v>
      </c>
      <c r="J18" s="2">
        <f>G18*$J$6</f>
        <v>533.6</v>
      </c>
      <c r="K18" s="2">
        <f>G18*5%</f>
        <v>2668</v>
      </c>
      <c r="L18" s="2"/>
      <c r="M18" s="2"/>
      <c r="N18" s="36">
        <f>H18</f>
        <v>9604.7999999999993</v>
      </c>
      <c r="O18" s="2"/>
      <c r="P18" s="2">
        <f>ROUND(I18-SUM(J18:O18),0)</f>
        <v>50158</v>
      </c>
      <c r="Q18" s="2">
        <v>50000</v>
      </c>
      <c r="R18" s="9" t="s">
        <v>19</v>
      </c>
      <c r="S18" s="2">
        <f>SUM(P18:P20)-SUM(Q18:Q20)</f>
        <v>4762.8000000000029</v>
      </c>
    </row>
    <row r="19" spans="1:19" ht="24.95" customHeight="1" x14ac:dyDescent="0.25">
      <c r="A19" s="8">
        <v>68191</v>
      </c>
      <c r="B19" s="13" t="s">
        <v>13</v>
      </c>
      <c r="C19" s="1"/>
      <c r="D19" s="14">
        <v>8</v>
      </c>
      <c r="E19" s="2">
        <f>N18</f>
        <v>9604.7999999999993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6">
        <f>E19</f>
        <v>9604.7999999999993</v>
      </c>
      <c r="Q19" s="2">
        <v>5000</v>
      </c>
      <c r="R19" s="9" t="s">
        <v>21</v>
      </c>
      <c r="S19" s="2"/>
    </row>
    <row r="20" spans="1:19" ht="24.95" customHeight="1" thickBot="1" x14ac:dyDescent="0.3">
      <c r="A20" s="8">
        <v>68191</v>
      </c>
      <c r="B20" s="2"/>
      <c r="C20" s="16"/>
      <c r="D20" s="1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</row>
    <row r="21" spans="1:19" ht="24.9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0">
        <f>SUM(Q6:Q20)</f>
        <v>402064</v>
      </c>
      <c r="R21" s="20" t="s">
        <v>3</v>
      </c>
      <c r="S21" s="20">
        <f>SUM(S8:S20)</f>
        <v>3749.1200000000099</v>
      </c>
    </row>
    <row r="22" spans="1:19" ht="24.9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18"/>
      <c r="K22" s="18">
        <f t="shared" ref="K22:P22" si="0">SUM(K8:K20)</f>
        <v>18116.650000000001</v>
      </c>
      <c r="L22" s="18">
        <f t="shared" si="0"/>
        <v>0</v>
      </c>
      <c r="M22" s="18">
        <f t="shared" si="0"/>
        <v>0</v>
      </c>
      <c r="N22" s="18">
        <f t="shared" si="0"/>
        <v>65220.119999999995</v>
      </c>
      <c r="O22" s="18">
        <f t="shared" si="0"/>
        <v>0</v>
      </c>
      <c r="P22" s="18">
        <f t="shared" si="0"/>
        <v>405813.12</v>
      </c>
      <c r="Q22" s="2"/>
      <c r="R22" s="2"/>
      <c r="S22" s="2"/>
    </row>
    <row r="23" spans="1:19" ht="24.95" customHeight="1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9">
        <f>P22-Q21</f>
        <v>3749.1199999999953</v>
      </c>
      <c r="R23" s="19" t="s">
        <v>2</v>
      </c>
      <c r="S23" s="19"/>
    </row>
    <row r="25" spans="1:19" ht="24.95" customHeight="1" thickBot="1" x14ac:dyDescent="0.3"/>
    <row r="26" spans="1:19" ht="24.95" customHeight="1" thickBot="1" x14ac:dyDescent="0.3">
      <c r="J26" s="45" t="s">
        <v>9</v>
      </c>
      <c r="K26" s="46"/>
      <c r="L26" s="47"/>
    </row>
    <row r="27" spans="1:19" ht="24.95" customHeight="1" thickBot="1" x14ac:dyDescent="0.3">
      <c r="J27" s="45">
        <v>45796</v>
      </c>
      <c r="K27" s="46"/>
      <c r="L27" s="47"/>
    </row>
    <row r="28" spans="1:19" ht="24.95" customHeight="1" thickBot="1" x14ac:dyDescent="0.3">
      <c r="J28" s="48" t="s">
        <v>5</v>
      </c>
      <c r="K28" s="49"/>
      <c r="L28" s="28">
        <f>K22+L22+M22</f>
        <v>18116.650000000001</v>
      </c>
    </row>
    <row r="29" spans="1:19" ht="24.95" customHeight="1" thickBot="1" x14ac:dyDescent="0.3">
      <c r="J29" s="48" t="s">
        <v>8</v>
      </c>
      <c r="K29" s="49"/>
      <c r="L29" s="28">
        <f>O22</f>
        <v>0</v>
      </c>
    </row>
    <row r="30" spans="1:19" ht="24.95" customHeight="1" thickBot="1" x14ac:dyDescent="0.3">
      <c r="J30" s="50" t="s">
        <v>6</v>
      </c>
      <c r="K30" s="51"/>
      <c r="L30" s="29">
        <f>Q23</f>
        <v>3749.1199999999953</v>
      </c>
    </row>
    <row r="31" spans="1:19" ht="24.95" customHeight="1" thickBot="1" x14ac:dyDescent="0.3">
      <c r="J31" s="50" t="s">
        <v>7</v>
      </c>
      <c r="K31" s="51"/>
      <c r="L31" s="29">
        <f>N22-P15-P9-P11-P19</f>
        <v>0</v>
      </c>
    </row>
  </sheetData>
  <mergeCells count="6">
    <mergeCell ref="J26:L26"/>
    <mergeCell ref="J28:K28"/>
    <mergeCell ref="J29:K29"/>
    <mergeCell ref="J30:K30"/>
    <mergeCell ref="J31:K31"/>
    <mergeCell ref="J27:L27"/>
  </mergeCells>
  <pageMargins left="0.11811023622047245" right="0.11811023622047245" top="0.74803149606299213" bottom="0.74803149606299213" header="0.31496062992125984" footer="0.31496062992125984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2024-10-25T09:03:37Z</cp:lastPrinted>
  <dcterms:created xsi:type="dcterms:W3CDTF">2022-06-10T14:11:52Z</dcterms:created>
  <dcterms:modified xsi:type="dcterms:W3CDTF">2025-05-29T12:05:09Z</dcterms:modified>
</cp:coreProperties>
</file>