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Snehal Edited\"/>
    </mc:Choice>
  </mc:AlternateContent>
  <xr:revisionPtr revIDLastSave="0" documentId="13_ncr:1_{52094909-5570-4ED3-AE4C-357C4D962BDF}" xr6:coauthVersionLast="36" xr6:coauthVersionMax="36" xr10:uidLastSave="{00000000-0000-0000-0000-000000000000}"/>
  <bookViews>
    <workbookView xWindow="-120" yWindow="-120" windowWidth="29040" windowHeight="15720" tabRatio="59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1" l="1"/>
  <c r="J31" i="1" l="1"/>
  <c r="K31" i="1"/>
  <c r="H31" i="1"/>
  <c r="O31" i="1" s="1"/>
  <c r="E32" i="1" s="1"/>
  <c r="Q32" i="1" s="1"/>
  <c r="G80" i="1"/>
  <c r="R79" i="1"/>
  <c r="X34" i="1"/>
  <c r="X37" i="1"/>
  <c r="X40" i="1"/>
  <c r="G76" i="1"/>
  <c r="I31" i="1" l="1"/>
  <c r="Q31" i="1" s="1"/>
  <c r="J80" i="1"/>
  <c r="K80" i="1"/>
  <c r="H80" i="1"/>
  <c r="O80" i="1" s="1"/>
  <c r="E81" i="1" s="1"/>
  <c r="Q81" i="1" s="1"/>
  <c r="J76" i="1"/>
  <c r="K76" i="1"/>
  <c r="H76" i="1"/>
  <c r="O76" i="1" s="1"/>
  <c r="E77" i="1" s="1"/>
  <c r="Q77" i="1" s="1"/>
  <c r="I80" i="1" l="1"/>
  <c r="Q80" i="1" s="1"/>
  <c r="X80" i="1" s="1"/>
  <c r="I76" i="1"/>
  <c r="Q76" i="1" s="1"/>
  <c r="X76" i="1" s="1"/>
  <c r="P83" i="1" l="1"/>
  <c r="G57" i="1"/>
  <c r="G56" i="1"/>
  <c r="R75" i="1"/>
  <c r="G63" i="1"/>
  <c r="K63" i="1" s="1"/>
  <c r="H63" i="1" l="1"/>
  <c r="J63" i="1"/>
  <c r="H57" i="1"/>
  <c r="O57" i="1" s="1"/>
  <c r="K57" i="1"/>
  <c r="J57" i="1"/>
  <c r="H56" i="1"/>
  <c r="O56" i="1" s="1"/>
  <c r="K56" i="1"/>
  <c r="J56" i="1"/>
  <c r="E58" i="1" l="1"/>
  <c r="Q58" i="1" s="1"/>
  <c r="I63" i="1"/>
  <c r="O63" i="1"/>
  <c r="E65" i="1" s="1"/>
  <c r="Q65" i="1" s="1"/>
  <c r="I57" i="1"/>
  <c r="Q57" i="1" s="1"/>
  <c r="I56" i="1"/>
  <c r="Q56" i="1" s="1"/>
  <c r="G72" i="1"/>
  <c r="J72" i="1" s="1"/>
  <c r="G71" i="1"/>
  <c r="G27" i="1"/>
  <c r="K27" i="1" s="1"/>
  <c r="G62" i="1"/>
  <c r="K62" i="1" s="1"/>
  <c r="Q63" i="1" l="1"/>
  <c r="M72" i="1"/>
  <c r="M83" i="1" s="1"/>
  <c r="L72" i="1"/>
  <c r="L83" i="1" s="1"/>
  <c r="H27" i="1"/>
  <c r="I27" i="1" s="1"/>
  <c r="K72" i="1"/>
  <c r="H72" i="1"/>
  <c r="O72" i="1" s="1"/>
  <c r="J71" i="1"/>
  <c r="K71" i="1"/>
  <c r="H71" i="1"/>
  <c r="O71" i="1" s="1"/>
  <c r="J27" i="1"/>
  <c r="H62" i="1"/>
  <c r="O62" i="1" s="1"/>
  <c r="E64" i="1" s="1"/>
  <c r="Q64" i="1" s="1"/>
  <c r="J62" i="1"/>
  <c r="E73" i="1" l="1"/>
  <c r="Q73" i="1" s="1"/>
  <c r="I72" i="1"/>
  <c r="Q72" i="1" s="1"/>
  <c r="I71" i="1"/>
  <c r="Q71" i="1" s="1"/>
  <c r="I62" i="1"/>
  <c r="Q62" i="1" s="1"/>
  <c r="K92" i="1"/>
  <c r="X71" i="1" l="1"/>
  <c r="R39" i="1"/>
  <c r="R49" i="1"/>
  <c r="R46" i="1"/>
  <c r="Q68" i="1" l="1"/>
  <c r="Q13" i="1" l="1"/>
  <c r="G12" i="1"/>
  <c r="R11" i="1"/>
  <c r="H12" i="1" l="1"/>
  <c r="O12" i="1" s="1"/>
  <c r="K12" i="1"/>
  <c r="J12" i="1"/>
  <c r="U59" i="1"/>
  <c r="V61" i="1" s="1"/>
  <c r="I12" i="1" l="1"/>
  <c r="Q12" i="1" s="1"/>
  <c r="X12" i="1" s="1"/>
  <c r="R66" i="1"/>
  <c r="G67" i="1"/>
  <c r="R21" i="1"/>
  <c r="G24" i="1"/>
  <c r="K24" i="1" s="1"/>
  <c r="G22" i="1"/>
  <c r="K22" i="1" s="1"/>
  <c r="G18" i="1"/>
  <c r="G16" i="1"/>
  <c r="K16" i="1" s="1"/>
  <c r="R15" i="1"/>
  <c r="R7" i="1"/>
  <c r="G8" i="1"/>
  <c r="J8" i="1" s="1"/>
  <c r="K67" i="1" l="1"/>
  <c r="H67" i="1"/>
  <c r="O67" i="1" s="1"/>
  <c r="J67" i="1"/>
  <c r="N16" i="1"/>
  <c r="J24" i="1"/>
  <c r="K8" i="1"/>
  <c r="H24" i="1"/>
  <c r="O24" i="1" s="1"/>
  <c r="E25" i="1" s="1"/>
  <c r="Q25" i="1" s="1"/>
  <c r="H22" i="1"/>
  <c r="O22" i="1" s="1"/>
  <c r="E23" i="1" s="1"/>
  <c r="Q23" i="1" s="1"/>
  <c r="J22" i="1"/>
  <c r="H18" i="1"/>
  <c r="O18" i="1" s="1"/>
  <c r="E19" i="1" s="1"/>
  <c r="Q19" i="1" s="1"/>
  <c r="J18" i="1"/>
  <c r="K18" i="1"/>
  <c r="H16" i="1"/>
  <c r="O16" i="1" s="1"/>
  <c r="E17" i="1" s="1"/>
  <c r="Q17" i="1" s="1"/>
  <c r="J16" i="1"/>
  <c r="H8" i="1"/>
  <c r="O8" i="1" s="1"/>
  <c r="I67" i="1" l="1"/>
  <c r="Q67" i="1" s="1"/>
  <c r="X67" i="1" s="1"/>
  <c r="I8" i="1"/>
  <c r="Q8" i="1" s="1"/>
  <c r="I22" i="1"/>
  <c r="Q22" i="1" s="1"/>
  <c r="E9" i="1"/>
  <c r="Q9" i="1" s="1"/>
  <c r="I24" i="1"/>
  <c r="Q24" i="1" s="1"/>
  <c r="I18" i="1"/>
  <c r="Q18" i="1" s="1"/>
  <c r="I16" i="1"/>
  <c r="Q16" i="1" s="1"/>
  <c r="X16" i="1" l="1"/>
  <c r="X22" i="1"/>
  <c r="X8" i="1"/>
  <c r="F60" i="1"/>
  <c r="G44" i="1"/>
  <c r="H44" i="1" s="1"/>
  <c r="O44" i="1" s="1"/>
  <c r="U56" i="1"/>
  <c r="V56" i="1" s="1"/>
  <c r="X56" i="1" s="1"/>
  <c r="R55" i="1"/>
  <c r="U43" i="1"/>
  <c r="V43" i="1" s="1"/>
  <c r="R36" i="1"/>
  <c r="G43" i="1"/>
  <c r="J43" i="1" s="1"/>
  <c r="R42" i="1"/>
  <c r="R33" i="1"/>
  <c r="R59" i="1"/>
  <c r="R26" i="1"/>
  <c r="G60" i="1" l="1"/>
  <c r="I44" i="1"/>
  <c r="J44" i="1"/>
  <c r="K44" i="1"/>
  <c r="K43" i="1"/>
  <c r="H43" i="1"/>
  <c r="K60" i="1" l="1"/>
  <c r="J60" i="1"/>
  <c r="H60" i="1"/>
  <c r="O60" i="1" s="1"/>
  <c r="E61" i="1" s="1"/>
  <c r="Q61" i="1" s="1"/>
  <c r="I60" i="1"/>
  <c r="Q60" i="1" s="1"/>
  <c r="X60" i="1" s="1"/>
  <c r="Q44" i="1"/>
  <c r="I43" i="1"/>
  <c r="O43" i="1"/>
  <c r="E45" i="1" s="1"/>
  <c r="Q45" i="1" s="1"/>
  <c r="Q43" i="1" l="1"/>
  <c r="X43" i="1" s="1"/>
  <c r="G29" i="1"/>
  <c r="K29" i="1" s="1"/>
  <c r="G28" i="1"/>
  <c r="U28" i="1"/>
  <c r="V28" i="1" s="1"/>
  <c r="V83" i="1" s="1"/>
  <c r="R52" i="1"/>
  <c r="K28" i="1" l="1"/>
  <c r="N28" i="1"/>
  <c r="H29" i="1"/>
  <c r="J29" i="1"/>
  <c r="H28" i="1"/>
  <c r="J28" i="1"/>
  <c r="O27" i="1" l="1"/>
  <c r="I28" i="1"/>
  <c r="O28" i="1"/>
  <c r="O29" i="1"/>
  <c r="I29" i="1"/>
  <c r="E30" i="1" l="1"/>
  <c r="Q30" i="1" s="1"/>
  <c r="Q29" i="1"/>
  <c r="Q27" i="1"/>
  <c r="Q28" i="1"/>
  <c r="X27" i="1" l="1"/>
  <c r="G53" i="1"/>
  <c r="K53" i="1" l="1"/>
  <c r="K83" i="1" s="1"/>
  <c r="N53" i="1"/>
  <c r="N83" i="1" s="1"/>
  <c r="J53" i="1"/>
  <c r="J83" i="1" s="1"/>
  <c r="H53" i="1"/>
  <c r="O53" i="1" s="1"/>
  <c r="O83" i="1" s="1"/>
  <c r="K90" i="1" l="1"/>
  <c r="I53" i="1"/>
  <c r="Q53" i="1" s="1"/>
  <c r="Q83" i="1" s="1"/>
  <c r="V85" i="1" l="1"/>
  <c r="X53" i="1"/>
  <c r="X83" i="1" l="1"/>
  <c r="K91" i="1"/>
</calcChain>
</file>

<file path=xl/sharedStrings.xml><?xml version="1.0" encoding="utf-8"?>
<sst xmlns="http://schemas.openxmlformats.org/spreadsheetml/2006/main" count="125" uniqueCount="97">
  <si>
    <t>Amount</t>
  </si>
  <si>
    <t>PAYMENT NOTE No.</t>
  </si>
  <si>
    <t>UTR</t>
  </si>
  <si>
    <t>TDS Amount @ 1% on BASIC AMOUNT</t>
  </si>
  <si>
    <t>Balance Payable Amount Rs. -</t>
  </si>
  <si>
    <t>Total Paid Amount Rs. -</t>
  </si>
  <si>
    <t>Khanpur Jatan Village pump house work</t>
  </si>
  <si>
    <t>GST Release note</t>
  </si>
  <si>
    <t>17-07-2023 NEFT/AXISP00407488695/RIUP23/1108/J S S CONTRACTO 285682.00</t>
  </si>
  <si>
    <t>18-08-2023 NEFT/AXISP00416613499/RIUP23/1581/J S S CONTRACTO 61218.00</t>
  </si>
  <si>
    <t>25-04-2023 25-04-2023 NEFT/AXISP00384260579/SPUP23/0265/J S S CONTRACTOR 251069.00</t>
  </si>
  <si>
    <t>07-06-2023 NEFT/AXISP00396261241/RIUP23/531/J S S CONTRACTOR 50778.00</t>
  </si>
  <si>
    <t>Hold Amount</t>
  </si>
  <si>
    <t>24-05-2023 NEFT/AXISP00392230439/RIUP23/301/J S S CONTRACTOR 225600.00</t>
  </si>
  <si>
    <t>27-06-2023 NEFT/AXISP00401014825/RIUP23/805/J S S CONTRACTOR 43200.00</t>
  </si>
  <si>
    <t>18-08-2023 NEFT/AXISP00416613500/RIUP23/1582/J S S CONTRACTO 21600.00</t>
  </si>
  <si>
    <t>21-07-2023 NEFT/AXISP00404521452/RIUP23/1173/J S S CONTRACTOR 112800.00</t>
  </si>
  <si>
    <t>14-09-2023 NEFT/AXISP00424905750/RIUP23/2009/J S S CONTRACTOR/PUNB0182200 60877.00</t>
  </si>
  <si>
    <t>RIUP23/2009</t>
  </si>
  <si>
    <t>02-11-2023 NEFT/AXISP00439632304/RIUP23/3005/J S S CONTRACTOR/PUNB0182200 212936.00</t>
  </si>
  <si>
    <t>RIUP23/3005</t>
  </si>
  <si>
    <t>RIUP23/1108</t>
  </si>
  <si>
    <t>18-11-2023 NEFT/AXISP00445057550/RIUP23/3325/J S S CONTRACTOR/PUNB0182200 21174.00</t>
  </si>
  <si>
    <t>30-12-2023 NEFT/AXISP00457527699/RIUP23/4042/J S S CONTRACTOR/PUNB0182200 198000.00</t>
  </si>
  <si>
    <t>RIUP23/4042</t>
  </si>
  <si>
    <t>Total Hold</t>
  </si>
  <si>
    <t>Advance / Surplus</t>
  </si>
  <si>
    <t>GST Remaining</t>
  </si>
  <si>
    <t>JSS Contractor</t>
  </si>
  <si>
    <t>09-01-2024 NEFT/AXISP00461001718/RIUP23/4204/J S S CONTRACTOR/PUNB0182200 99000.00</t>
  </si>
  <si>
    <t>RIUP23/4204</t>
  </si>
  <si>
    <t>18-01-2024 NEFT/AXISP00463439416/RIUP23/4373/J S S CONTRACTOR/PUNB0182200 99000.00</t>
  </si>
  <si>
    <t>RIUP23/4373</t>
  </si>
  <si>
    <t>Advance Village Wise</t>
  </si>
  <si>
    <t>29-02-2024 NEFT/AXISP00475421889/RIUP23/4922/J S S CONTRACTOR/PUNB0182200 ₹ 1,98,000.00</t>
  </si>
  <si>
    <t>Painting and finishing or TD</t>
  </si>
  <si>
    <t>20-10-2022 NEFT/AXISP00330252339/RIUP22/1056/J S S CONTRACTO 148500.00</t>
  </si>
  <si>
    <t>29-12-2022 NEFT/AXISP00349704441/RIUP22/1677/J S S CONTRACTO 1,56,567.00</t>
  </si>
  <si>
    <t>31-01-2023 NEFT/AXISP00358425191/RIUP22/2009/J S S CONTRACTO 58417.00</t>
  </si>
  <si>
    <t>21-05-2024 NEFT/AXISP00501438646/RIUP24/0571/J S S CONTRACTOR/PUNB0182200 99000.00</t>
  </si>
  <si>
    <t>RIUP24/0571</t>
  </si>
  <si>
    <t>RIUP23/4922</t>
  </si>
  <si>
    <t>7, 8 &amp; 10</t>
  </si>
  <si>
    <t>17-05-2024 NEFT/AXISP00500883092/RIUP24/0546/J S S CONTRACTOR/PUNB0182200 198000.00</t>
  </si>
  <si>
    <t>9 &amp; 12</t>
  </si>
  <si>
    <t>04-02-2023 NEFT/AXISP00360451538/RIUP22/2096/J S S CONTRACTO ₹ 2,93,637.00</t>
  </si>
  <si>
    <t>Gst release note</t>
  </si>
  <si>
    <t>27-02-2023 NEFT/AXISP00365798945/RIUP22/2314/J S S CONTRACTO 56228.00</t>
  </si>
  <si>
    <t>14-06-2024 NEFT/AXISP00509460932/RIUP24/0862/J S S CONTRACTOR/PUNB0182200 99000.00</t>
  </si>
  <si>
    <t>14-06-2024 NEFT/AXISP00509460931/RIUP24/0861/J S S CONTRACTOR/PUNB0182200 99000.00</t>
  </si>
  <si>
    <t>Extra Hold</t>
  </si>
  <si>
    <t>JSS CONTRACTOR</t>
  </si>
  <si>
    <t>03-10-2024 NEFT/AXISP00548224893/RIUP24/2085/J S S CONTRACTOR/PUNB0182200 148500.00</t>
  </si>
  <si>
    <t>30-10-2024 NEFT/AXISP00561828554/RIUPP24/2380/J S S CONTRACTOR/PUNB0182200 148500.00</t>
  </si>
  <si>
    <t>Bill Not processed.</t>
  </si>
  <si>
    <t>3 &amp; 4</t>
  </si>
  <si>
    <t>6 &amp; 8</t>
  </si>
  <si>
    <t>13-03-2025 NEFT/AXISP00633039291/RIUP24/3426/J S S CONTRACTOR/PUNB0182200 100000.00</t>
  </si>
  <si>
    <t>Nil</t>
  </si>
  <si>
    <t>30-04-2025 NEFT/AXISP00658414401/RIUP25/0187/J S S CONTRACTOR/PUNB0182200 100000.00</t>
  </si>
  <si>
    <t>Subcontractor:</t>
  </si>
  <si>
    <t>State:</t>
  </si>
  <si>
    <t>Uttar Pradesh</t>
  </si>
  <si>
    <t>District:</t>
  </si>
  <si>
    <t>Shamli</t>
  </si>
  <si>
    <t>Block:</t>
  </si>
  <si>
    <t xml:space="preserve">Jalalpur village Pump House &amp; Boundary Wall Repair &amp; Maints. Finishing Work </t>
  </si>
  <si>
    <t>Jalalpur village Pump Lowering work</t>
  </si>
  <si>
    <t>Sanpla village Pump house work</t>
  </si>
  <si>
    <t xml:space="preserve"> SIKANDARPUR village PH Construction  work</t>
  </si>
  <si>
    <t>Sanpla village BW work</t>
  </si>
  <si>
    <t>DG village Foundation work</t>
  </si>
  <si>
    <t>Palekha village  OHT 200KL 16M work</t>
  </si>
  <si>
    <t xml:space="preserve"> SANPLA Village OHT 100KL 14MTR work</t>
  </si>
  <si>
    <t xml:space="preserve">DABHRI BUZURG Village OHT 175KL 16MTR work </t>
  </si>
  <si>
    <t>Amberidhan village  OHT work</t>
  </si>
  <si>
    <t xml:space="preserve">KHERKI Village OHT 125KL 12MTR work </t>
  </si>
  <si>
    <t>Peerkhera village  PH work</t>
  </si>
  <si>
    <t xml:space="preserve"> Jalalpur Village Compus Development, Repairing &amp; Finishing Work  </t>
  </si>
  <si>
    <t xml:space="preserve">KARORI MEHRAMPUR Village OHT 175KL 12MTR work  </t>
  </si>
  <si>
    <t>Jandheri village OHT - 122, 12 work</t>
  </si>
  <si>
    <t>KARORI MEHRAMPUR village RR work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</si>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</sst>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mm/dd/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9"/>
      <color rgb="FFFF0000"/>
      <name val="Comic Sans MS"/>
      <family val="4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6">
    <xf numFmtId="0" fontId="0" fillId="0" borderId="0" xfId="0"/>
    <xf numFmtId="0" fontId="0" fillId="2" borderId="0" xfId="0" applyFill="1" applyAlignment="1">
      <alignment vertical="center"/>
    </xf>
    <xf numFmtId="164" fontId="2" fillId="2" borderId="4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0" fontId="0" fillId="4" borderId="0" xfId="0" applyFill="1" applyAlignment="1">
      <alignment vertical="center"/>
    </xf>
    <xf numFmtId="164" fontId="2" fillId="5" borderId="4" xfId="1" applyNumberFormat="1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164" fontId="2" fillId="2" borderId="8" xfId="1" applyNumberFormat="1" applyFont="1" applyFill="1" applyBorder="1" applyAlignment="1">
      <alignment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5" borderId="4" xfId="0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64" fontId="2" fillId="2" borderId="9" xfId="1" applyNumberFormat="1" applyFont="1" applyFill="1" applyBorder="1" applyAlignment="1">
      <alignment vertical="center"/>
    </xf>
    <xf numFmtId="164" fontId="3" fillId="2" borderId="9" xfId="1" applyNumberFormat="1" applyFont="1" applyFill="1" applyBorder="1" applyAlignment="1">
      <alignment vertical="center"/>
    </xf>
    <xf numFmtId="0" fontId="0" fillId="5" borderId="3" xfId="0" applyFill="1" applyBorder="1" applyAlignment="1">
      <alignment vertical="center"/>
    </xf>
    <xf numFmtId="164" fontId="2" fillId="5" borderId="3" xfId="1" applyNumberFormat="1" applyFont="1" applyFill="1" applyBorder="1" applyAlignment="1">
      <alignment vertical="center"/>
    </xf>
    <xf numFmtId="0" fontId="3" fillId="5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9" fontId="2" fillId="2" borderId="9" xfId="1" applyNumberFormat="1" applyFont="1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 wrapText="1"/>
    </xf>
    <xf numFmtId="164" fontId="2" fillId="2" borderId="10" xfId="1" applyNumberFormat="1" applyFont="1" applyFill="1" applyBorder="1" applyAlignment="1">
      <alignment vertical="center"/>
    </xf>
    <xf numFmtId="164" fontId="3" fillId="2" borderId="8" xfId="1" applyNumberFormat="1" applyFon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164" fontId="2" fillId="2" borderId="11" xfId="1" applyNumberFormat="1" applyFont="1" applyFill="1" applyBorder="1" applyAlignment="1">
      <alignment vertical="center"/>
    </xf>
    <xf numFmtId="9" fontId="2" fillId="2" borderId="11" xfId="1" applyNumberFormat="1" applyFont="1" applyFill="1" applyBorder="1" applyAlignment="1">
      <alignment vertical="center"/>
    </xf>
    <xf numFmtId="0" fontId="3" fillId="2" borderId="11" xfId="0" applyFont="1" applyFill="1" applyBorder="1" applyAlignment="1">
      <alignment horizontal="center" vertical="center" wrapText="1"/>
    </xf>
    <xf numFmtId="0" fontId="0" fillId="5" borderId="0" xfId="0" applyFill="1" applyAlignment="1">
      <alignment vertical="center"/>
    </xf>
    <xf numFmtId="0" fontId="0" fillId="5" borderId="10" xfId="0" applyFill="1" applyBorder="1" applyAlignment="1">
      <alignment vertical="center"/>
    </xf>
    <xf numFmtId="0" fontId="2" fillId="5" borderId="10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/>
    </xf>
    <xf numFmtId="164" fontId="2" fillId="5" borderId="10" xfId="1" applyNumberFormat="1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164" fontId="2" fillId="2" borderId="3" xfId="1" applyNumberFormat="1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0" xfId="0" applyBorder="1" applyAlignment="1">
      <alignment vertical="center"/>
    </xf>
    <xf numFmtId="164" fontId="0" fillId="2" borderId="9" xfId="1" applyNumberFormat="1" applyFont="1" applyFill="1" applyBorder="1" applyAlignment="1">
      <alignment vertical="center"/>
    </xf>
    <xf numFmtId="164" fontId="0" fillId="2" borderId="4" xfId="1" applyNumberFormat="1" applyFont="1" applyFill="1" applyBorder="1" applyAlignment="1">
      <alignment vertical="center"/>
    </xf>
    <xf numFmtId="164" fontId="0" fillId="2" borderId="10" xfId="1" applyNumberFormat="1" applyFont="1" applyFill="1" applyBorder="1" applyAlignment="1">
      <alignment vertical="center"/>
    </xf>
    <xf numFmtId="164" fontId="0" fillId="2" borderId="8" xfId="1" applyNumberFormat="1" applyFont="1" applyFill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0" xfId="0" applyFont="1" applyAlignment="1">
      <alignment vertical="center"/>
    </xf>
    <xf numFmtId="164" fontId="8" fillId="6" borderId="4" xfId="1" applyNumberFormat="1" applyFont="1" applyFill="1" applyBorder="1" applyAlignment="1">
      <alignment vertical="center"/>
    </xf>
    <xf numFmtId="164" fontId="8" fillId="6" borderId="10" xfId="1" applyNumberFormat="1" applyFont="1" applyFill="1" applyBorder="1" applyAlignment="1">
      <alignment vertical="center"/>
    </xf>
    <xf numFmtId="164" fontId="2" fillId="0" borderId="4" xfId="1" applyNumberFormat="1" applyFont="1" applyFill="1" applyBorder="1" applyAlignment="1">
      <alignment vertical="center"/>
    </xf>
    <xf numFmtId="0" fontId="9" fillId="2" borderId="4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vertical="center" wrapText="1"/>
    </xf>
    <xf numFmtId="164" fontId="3" fillId="5" borderId="4" xfId="0" applyNumberFormat="1" applyFont="1" applyFill="1" applyBorder="1" applyAlignment="1">
      <alignment horizontal="center" vertical="center" wrapText="1"/>
    </xf>
    <xf numFmtId="164" fontId="8" fillId="0" borderId="4" xfId="1" applyNumberFormat="1" applyFont="1" applyFill="1" applyBorder="1" applyAlignment="1">
      <alignment vertical="center"/>
    </xf>
    <xf numFmtId="164" fontId="8" fillId="0" borderId="10" xfId="1" applyNumberFormat="1" applyFont="1" applyFill="1" applyBorder="1" applyAlignment="1">
      <alignment vertical="center"/>
    </xf>
    <xf numFmtId="0" fontId="11" fillId="2" borderId="4" xfId="0" applyFont="1" applyFill="1" applyBorder="1" applyAlignment="1">
      <alignment vertical="center"/>
    </xf>
    <xf numFmtId="0" fontId="11" fillId="7" borderId="4" xfId="0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wrapText="1"/>
    </xf>
    <xf numFmtId="0" fontId="0" fillId="0" borderId="0" xfId="0" applyFont="1"/>
    <xf numFmtId="165" fontId="0" fillId="0" borderId="0" xfId="0" applyNumberFormat="1" applyFont="1"/>
    <xf numFmtId="165" fontId="2" fillId="2" borderId="9" xfId="1" applyNumberFormat="1" applyFont="1" applyFill="1" applyBorder="1" applyAlignment="1">
      <alignment vertical="center"/>
    </xf>
    <xf numFmtId="165" fontId="2" fillId="5" borderId="3" xfId="1" applyNumberFormat="1" applyFont="1" applyFill="1" applyBorder="1" applyAlignment="1">
      <alignment vertical="center"/>
    </xf>
    <xf numFmtId="165" fontId="2" fillId="2" borderId="4" xfId="0" applyNumberFormat="1" applyFont="1" applyFill="1" applyBorder="1" applyAlignment="1">
      <alignment horizontal="center" vertical="center"/>
    </xf>
    <xf numFmtId="165" fontId="2" fillId="2" borderId="11" xfId="1" applyNumberFormat="1" applyFont="1" applyFill="1" applyBorder="1" applyAlignment="1">
      <alignment vertical="center"/>
    </xf>
    <xf numFmtId="165" fontId="2" fillId="5" borderId="4" xfId="1" applyNumberFormat="1" applyFont="1" applyFill="1" applyBorder="1" applyAlignment="1">
      <alignment vertical="center"/>
    </xf>
    <xf numFmtId="165" fontId="2" fillId="2" borderId="10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165" fontId="2" fillId="5" borderId="10" xfId="0" applyNumberFormat="1" applyFont="1" applyFill="1" applyBorder="1" applyAlignment="1">
      <alignment horizontal="center" vertical="center"/>
    </xf>
    <xf numFmtId="165" fontId="2" fillId="2" borderId="10" xfId="1" applyNumberFormat="1" applyFont="1" applyFill="1" applyBorder="1" applyAlignment="1">
      <alignment vertical="center"/>
    </xf>
    <xf numFmtId="165" fontId="2" fillId="2" borderId="8" xfId="1" applyNumberFormat="1" applyFont="1" applyFill="1" applyBorder="1" applyAlignment="1">
      <alignment vertical="center"/>
    </xf>
    <xf numFmtId="165" fontId="2" fillId="2" borderId="4" xfId="1" applyNumberFormat="1" applyFont="1" applyFill="1" applyBorder="1" applyAlignment="1">
      <alignment vertical="center"/>
    </xf>
    <xf numFmtId="165" fontId="0" fillId="2" borderId="0" xfId="0" applyNumberFormat="1" applyFill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2" borderId="8" xfId="0" applyFont="1" applyFill="1" applyBorder="1" applyAlignment="1">
      <alignment horizontal="center" vertical="center"/>
    </xf>
    <xf numFmtId="164" fontId="12" fillId="2" borderId="8" xfId="1" applyNumberFormat="1" applyFont="1" applyFill="1" applyBorder="1" applyAlignment="1">
      <alignment horizontal="center" vertical="center"/>
    </xf>
    <xf numFmtId="164" fontId="4" fillId="2" borderId="8" xfId="1" applyNumberFormat="1" applyFont="1" applyFill="1" applyBorder="1" applyAlignment="1">
      <alignment horizontal="center" vertical="center"/>
    </xf>
    <xf numFmtId="165" fontId="4" fillId="2" borderId="8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right" vertical="center"/>
    </xf>
    <xf numFmtId="164" fontId="6" fillId="2" borderId="20" xfId="1" applyNumberFormat="1" applyFont="1" applyFill="1" applyBorder="1" applyAlignment="1">
      <alignment horizontal="right" vertical="center"/>
    </xf>
    <xf numFmtId="164" fontId="6" fillId="2" borderId="5" xfId="1" applyNumberFormat="1" applyFont="1" applyFill="1" applyBorder="1" applyAlignment="1">
      <alignment horizontal="right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164" fontId="6" fillId="2" borderId="12" xfId="1" applyNumberFormat="1" applyFont="1" applyFill="1" applyBorder="1" applyAlignment="1">
      <alignment horizontal="center" vertical="center"/>
    </xf>
    <xf numFmtId="164" fontId="6" fillId="2" borderId="21" xfId="1" applyNumberFormat="1" applyFont="1" applyFill="1" applyBorder="1" applyAlignment="1">
      <alignment horizontal="center" vertical="center"/>
    </xf>
    <xf numFmtId="164" fontId="6" fillId="2" borderId="13" xfId="1" applyNumberFormat="1" applyFont="1" applyFill="1" applyBorder="1" applyAlignment="1">
      <alignment horizontal="center" vertical="center"/>
    </xf>
    <xf numFmtId="164" fontId="6" fillId="2" borderId="6" xfId="1" applyNumberFormat="1" applyFont="1" applyFill="1" applyBorder="1" applyAlignment="1">
      <alignment horizontal="center" vertical="center"/>
    </xf>
    <xf numFmtId="164" fontId="6" fillId="2" borderId="1" xfId="1" applyNumberFormat="1" applyFont="1" applyFill="1" applyBorder="1" applyAlignment="1">
      <alignment horizontal="center" vertical="center"/>
    </xf>
    <xf numFmtId="164" fontId="6" fillId="2" borderId="7" xfId="1" applyNumberFormat="1" applyFont="1" applyFill="1" applyBorder="1" applyAlignment="1">
      <alignment horizontal="center" vertical="center"/>
    </xf>
    <xf numFmtId="14" fontId="6" fillId="2" borderId="16" xfId="0" applyNumberFormat="1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164" fontId="6" fillId="2" borderId="14" xfId="1" applyNumberFormat="1" applyFont="1" applyFill="1" applyBorder="1" applyAlignment="1">
      <alignment horizontal="center" vertical="center"/>
    </xf>
    <xf numFmtId="164" fontId="6" fillId="2" borderId="19" xfId="1" applyNumberFormat="1" applyFont="1" applyFill="1" applyBorder="1" applyAlignment="1">
      <alignment horizontal="center" vertical="center"/>
    </xf>
    <xf numFmtId="164" fontId="6" fillId="2" borderId="15" xfId="1" applyNumberFormat="1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 vertical="center"/>
    </xf>
    <xf numFmtId="164" fontId="6" fillId="2" borderId="20" xfId="1" applyNumberFormat="1" applyFont="1" applyFill="1" applyBorder="1" applyAlignment="1">
      <alignment horizontal="center" vertical="center"/>
    </xf>
    <xf numFmtId="164" fontId="6" fillId="2" borderId="5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S93"/>
  <sheetViews>
    <sheetView tabSelected="1" zoomScaleNormal="100" workbookViewId="0">
      <pane xSplit="2" ySplit="6" topLeftCell="C7" activePane="bottomRight" state="frozen"/>
      <selection pane="topRight" activeCell="C1" sqref="C1"/>
      <selection pane="bottomLeft" activeCell="A6" sqref="A6"/>
      <selection pane="bottomRight" activeCell="F10" sqref="F10"/>
    </sheetView>
  </sheetViews>
  <sheetFormatPr defaultColWidth="9" defaultRowHeight="30" customHeight="1" x14ac:dyDescent="0.3"/>
  <cols>
    <col min="1" max="1" width="9" style="1"/>
    <col min="2" max="2" width="30" style="1" customWidth="1"/>
    <col min="3" max="3" width="13.44140625" style="76" bestFit="1" customWidth="1"/>
    <col min="4" max="4" width="11.5546875" style="1" bestFit="1" customWidth="1"/>
    <col min="5" max="5" width="13.33203125" style="1" bestFit="1" customWidth="1"/>
    <col min="6" max="7" width="13.33203125" style="1" customWidth="1"/>
    <col min="8" max="8" width="14.6640625" style="3" customWidth="1"/>
    <col min="9" max="9" width="12.6640625" style="3" bestFit="1" customWidth="1"/>
    <col min="10" max="10" width="12.109375" style="1" bestFit="1" customWidth="1"/>
    <col min="11" max="11" width="14.5546875" style="1" bestFit="1" customWidth="1"/>
    <col min="12" max="13" width="14.5546875" style="1" customWidth="1"/>
    <col min="14" max="14" width="12.5546875" style="1" customWidth="1"/>
    <col min="15" max="16" width="14.6640625" style="1" customWidth="1"/>
    <col min="17" max="17" width="16.33203125" style="1" bestFit="1" customWidth="1"/>
    <col min="18" max="18" width="10.44140625" style="1" bestFit="1" customWidth="1"/>
    <col min="19" max="19" width="21.6640625" style="1" hidden="1" customWidth="1"/>
    <col min="20" max="20" width="12.6640625" style="1" hidden="1" customWidth="1"/>
    <col min="21" max="21" width="14.5546875" style="1" hidden="1" customWidth="1"/>
    <col min="22" max="22" width="19.6640625" style="1" bestFit="1" customWidth="1"/>
    <col min="23" max="23" width="88.44140625" style="1" bestFit="1" customWidth="1"/>
    <col min="24" max="24" width="16.33203125" style="1" bestFit="1" customWidth="1"/>
    <col min="25" max="16384" width="9" style="1"/>
  </cols>
  <sheetData>
    <row r="1" spans="1:123" s="63" customFormat="1" ht="24.9" customHeight="1" x14ac:dyDescent="0.3">
      <c r="A1" s="61" t="s">
        <v>60</v>
      </c>
      <c r="B1" s="62" t="s">
        <v>51</v>
      </c>
      <c r="C1" s="64"/>
    </row>
    <row r="2" spans="1:123" s="63" customFormat="1" ht="24.9" customHeight="1" x14ac:dyDescent="0.3">
      <c r="A2" s="61" t="s">
        <v>61</v>
      </c>
      <c r="B2" s="63" t="s">
        <v>62</v>
      </c>
      <c r="C2" s="64"/>
    </row>
    <row r="3" spans="1:123" s="63" customFormat="1" ht="30.6" customHeight="1" x14ac:dyDescent="0.3">
      <c r="A3" s="61" t="s">
        <v>63</v>
      </c>
      <c r="B3" s="61" t="s">
        <v>64</v>
      </c>
      <c r="C3" s="64"/>
    </row>
    <row r="4" spans="1:123" s="63" customFormat="1" ht="24.9" customHeight="1" thickBot="1" x14ac:dyDescent="0.35">
      <c r="A4" s="61" t="s">
        <v>65</v>
      </c>
      <c r="B4" s="61" t="s">
        <v>64</v>
      </c>
      <c r="C4" s="64"/>
    </row>
    <row r="5" spans="1:123" ht="30" customHeight="1" x14ac:dyDescent="0.3">
      <c r="A5" s="77" t="s">
        <v>82</v>
      </c>
      <c r="B5" s="41" t="s">
        <v>83</v>
      </c>
      <c r="C5" s="81" t="s">
        <v>84</v>
      </c>
      <c r="D5" s="78" t="s">
        <v>85</v>
      </c>
      <c r="E5" s="41" t="s">
        <v>86</v>
      </c>
      <c r="F5" s="41" t="s">
        <v>87</v>
      </c>
      <c r="G5" s="78" t="s">
        <v>88</v>
      </c>
      <c r="H5" s="79" t="s">
        <v>89</v>
      </c>
      <c r="I5" s="80" t="s">
        <v>0</v>
      </c>
      <c r="J5" s="41" t="s">
        <v>90</v>
      </c>
      <c r="K5" s="41" t="s">
        <v>91</v>
      </c>
      <c r="L5" s="41" t="s">
        <v>92</v>
      </c>
      <c r="M5" s="41" t="s">
        <v>93</v>
      </c>
      <c r="N5" s="9" t="s">
        <v>35</v>
      </c>
      <c r="O5" s="41" t="s">
        <v>94</v>
      </c>
      <c r="P5" s="9" t="s">
        <v>12</v>
      </c>
      <c r="Q5" s="41" t="s">
        <v>95</v>
      </c>
      <c r="R5" s="9"/>
      <c r="S5" s="9" t="s">
        <v>1</v>
      </c>
      <c r="T5" s="9" t="s">
        <v>0</v>
      </c>
      <c r="U5" s="9" t="s">
        <v>3</v>
      </c>
      <c r="V5" s="41" t="s">
        <v>96</v>
      </c>
      <c r="W5" s="41" t="s">
        <v>2</v>
      </c>
      <c r="X5" s="9" t="s">
        <v>33</v>
      </c>
    </row>
    <row r="6" spans="1:123" ht="30" customHeight="1" thickBot="1" x14ac:dyDescent="0.35">
      <c r="A6" s="7"/>
      <c r="B6" s="16"/>
      <c r="C6" s="65"/>
      <c r="D6" s="16"/>
      <c r="E6" s="16"/>
      <c r="F6" s="16"/>
      <c r="G6" s="16"/>
      <c r="H6" s="22">
        <v>0.18</v>
      </c>
      <c r="I6" s="16"/>
      <c r="J6" s="22">
        <v>0.01</v>
      </c>
      <c r="K6" s="22">
        <v>0.05</v>
      </c>
      <c r="L6" s="22"/>
      <c r="M6" s="22"/>
      <c r="N6" s="22">
        <v>0.1</v>
      </c>
      <c r="O6" s="22">
        <v>0.18</v>
      </c>
      <c r="P6" s="22"/>
      <c r="Q6" s="16"/>
      <c r="R6" s="23"/>
      <c r="S6" s="16"/>
      <c r="T6" s="16"/>
      <c r="U6" s="22">
        <v>0.01</v>
      </c>
      <c r="V6" s="16"/>
      <c r="W6" s="45"/>
      <c r="X6" s="16"/>
    </row>
    <row r="7" spans="1:123" s="4" customFormat="1" ht="30" customHeight="1" x14ac:dyDescent="0.3">
      <c r="A7" s="18"/>
      <c r="B7" s="19"/>
      <c r="C7" s="66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20"/>
      <c r="R7" s="21">
        <f>A8</f>
        <v>52834</v>
      </c>
      <c r="S7" s="19"/>
      <c r="T7" s="19"/>
      <c r="U7" s="19"/>
      <c r="V7" s="19"/>
      <c r="W7" s="18"/>
      <c r="X7" s="20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</row>
    <row r="8" spans="1:123" ht="30" customHeight="1" x14ac:dyDescent="0.3">
      <c r="A8" s="6">
        <v>52834</v>
      </c>
      <c r="B8" s="13" t="s">
        <v>68</v>
      </c>
      <c r="C8" s="67">
        <v>44911</v>
      </c>
      <c r="D8" s="14">
        <v>1</v>
      </c>
      <c r="E8" s="2">
        <v>381000</v>
      </c>
      <c r="F8" s="2">
        <v>56461</v>
      </c>
      <c r="G8" s="2">
        <f>ROUND(E8-F8,)</f>
        <v>324539</v>
      </c>
      <c r="H8" s="2">
        <f>ROUND(G8*$H$6,0)</f>
        <v>58417</v>
      </c>
      <c r="I8" s="2">
        <f>G8+H8</f>
        <v>382956</v>
      </c>
      <c r="J8" s="2">
        <f>ROUND(G8*$J$6,)</f>
        <v>3245</v>
      </c>
      <c r="K8" s="2">
        <f>G8*$K$6</f>
        <v>16226.95</v>
      </c>
      <c r="L8" s="2"/>
      <c r="M8" s="2"/>
      <c r="N8" s="2"/>
      <c r="O8" s="51">
        <f>H8</f>
        <v>58417</v>
      </c>
      <c r="P8" s="2"/>
      <c r="Q8" s="2">
        <f>ROUND(I8-SUM(J8:O8),0)</f>
        <v>305067</v>
      </c>
      <c r="R8" s="15"/>
      <c r="S8" s="2"/>
      <c r="T8" s="2"/>
      <c r="U8" s="2"/>
      <c r="V8" s="53">
        <v>148500</v>
      </c>
      <c r="W8" s="42" t="s">
        <v>36</v>
      </c>
      <c r="X8" s="2">
        <f>SUM(Q8:Q10,0)-SUM(V8:V10,0)</f>
        <v>0</v>
      </c>
      <c r="Y8" s="1">
        <v>1500</v>
      </c>
    </row>
    <row r="9" spans="1:123" ht="30" customHeight="1" x14ac:dyDescent="0.3">
      <c r="A9" s="6">
        <v>52834</v>
      </c>
      <c r="B9" s="27" t="s">
        <v>46</v>
      </c>
      <c r="C9" s="67"/>
      <c r="D9" s="14">
        <v>1</v>
      </c>
      <c r="E9" s="2">
        <f>O8</f>
        <v>58417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1">
        <f>E9</f>
        <v>58417</v>
      </c>
      <c r="R9" s="15"/>
      <c r="S9" s="2"/>
      <c r="T9" s="2"/>
      <c r="U9" s="2"/>
      <c r="V9" s="53">
        <v>156567</v>
      </c>
      <c r="W9" s="42" t="s">
        <v>37</v>
      </c>
      <c r="X9" s="2"/>
    </row>
    <row r="10" spans="1:123" ht="30" customHeight="1" x14ac:dyDescent="0.3">
      <c r="A10" s="6">
        <v>52834</v>
      </c>
      <c r="B10" s="29"/>
      <c r="C10" s="68"/>
      <c r="D10" s="29"/>
      <c r="E10" s="29"/>
      <c r="F10" s="29"/>
      <c r="G10" s="29"/>
      <c r="H10" s="30"/>
      <c r="I10" s="29"/>
      <c r="J10" s="30"/>
      <c r="K10" s="30"/>
      <c r="L10" s="30"/>
      <c r="M10" s="30"/>
      <c r="N10" s="30"/>
      <c r="O10" s="30"/>
      <c r="P10" s="30"/>
      <c r="Q10" s="29"/>
      <c r="R10" s="31"/>
      <c r="S10" s="29"/>
      <c r="T10" s="29"/>
      <c r="U10" s="30"/>
      <c r="V10" s="53">
        <v>58417</v>
      </c>
      <c r="W10" s="46" t="s">
        <v>38</v>
      </c>
      <c r="X10" s="29"/>
    </row>
    <row r="11" spans="1:123" ht="30" customHeight="1" x14ac:dyDescent="0.3">
      <c r="A11" s="12"/>
      <c r="B11" s="5"/>
      <c r="C11" s="69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10"/>
      <c r="R11" s="11">
        <f>A12</f>
        <v>54807</v>
      </c>
      <c r="S11" s="5"/>
      <c r="T11" s="5"/>
      <c r="U11" s="5"/>
      <c r="V11" s="5"/>
      <c r="W11" s="12"/>
      <c r="X11" s="10"/>
    </row>
    <row r="12" spans="1:123" ht="30" customHeight="1" x14ac:dyDescent="0.3">
      <c r="A12" s="26">
        <v>54807</v>
      </c>
      <c r="B12" s="27" t="s">
        <v>69</v>
      </c>
      <c r="C12" s="70">
        <v>44957</v>
      </c>
      <c r="D12" s="28">
        <v>2</v>
      </c>
      <c r="E12" s="24">
        <v>342900</v>
      </c>
      <c r="F12" s="24">
        <v>30520</v>
      </c>
      <c r="G12" s="2">
        <f>E12-F12</f>
        <v>312380</v>
      </c>
      <c r="H12" s="2">
        <f>G12*18%</f>
        <v>56228.4</v>
      </c>
      <c r="I12" s="2">
        <f>G12+H12</f>
        <v>368608.4</v>
      </c>
      <c r="J12" s="2">
        <f>G12*$J$6</f>
        <v>3123.8</v>
      </c>
      <c r="K12" s="2">
        <f>G12*$K$6</f>
        <v>15619</v>
      </c>
      <c r="L12" s="2"/>
      <c r="M12" s="2"/>
      <c r="N12" s="2"/>
      <c r="O12" s="51">
        <f>H12</f>
        <v>56228.4</v>
      </c>
      <c r="P12" s="2"/>
      <c r="Q12" s="2">
        <f>I12-J12-K12-N12-O12</f>
        <v>293637.2</v>
      </c>
      <c r="R12" s="26"/>
      <c r="S12" s="24"/>
      <c r="T12" s="24"/>
      <c r="U12" s="24"/>
      <c r="V12" s="24">
        <v>293637</v>
      </c>
      <c r="W12" s="49" t="s">
        <v>45</v>
      </c>
      <c r="X12" s="2">
        <f>SUM(Q12:Q14,0)-SUM(V12:V14,0)</f>
        <v>0.20000000001164153</v>
      </c>
    </row>
    <row r="13" spans="1:123" ht="30" customHeight="1" x14ac:dyDescent="0.3">
      <c r="A13" s="26">
        <v>54807</v>
      </c>
      <c r="B13" s="27" t="s">
        <v>46</v>
      </c>
      <c r="C13" s="70"/>
      <c r="D13" s="28">
        <v>2</v>
      </c>
      <c r="E13" s="24">
        <v>56228</v>
      </c>
      <c r="F13" s="24"/>
      <c r="G13" s="24"/>
      <c r="H13" s="2"/>
      <c r="I13" s="24"/>
      <c r="J13" s="24"/>
      <c r="K13" s="24"/>
      <c r="L13" s="24"/>
      <c r="M13" s="24"/>
      <c r="N13" s="24"/>
      <c r="O13" s="24"/>
      <c r="P13" s="24"/>
      <c r="Q13" s="52">
        <f>E13</f>
        <v>56228</v>
      </c>
      <c r="R13" s="26"/>
      <c r="S13" s="24"/>
      <c r="T13" s="24"/>
      <c r="U13" s="24"/>
      <c r="V13" s="24">
        <v>56228</v>
      </c>
      <c r="W13" s="50" t="s">
        <v>47</v>
      </c>
      <c r="X13" s="24"/>
    </row>
    <row r="14" spans="1:123" ht="30" customHeight="1" x14ac:dyDescent="0.3">
      <c r="A14" s="26">
        <v>54807</v>
      </c>
      <c r="B14" s="27"/>
      <c r="C14" s="70"/>
      <c r="D14" s="28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6"/>
      <c r="S14" s="24"/>
      <c r="T14" s="24"/>
      <c r="U14" s="24"/>
      <c r="V14" s="24"/>
      <c r="W14" s="44"/>
      <c r="X14" s="24"/>
    </row>
    <row r="15" spans="1:123" s="4" customFormat="1" ht="30" customHeight="1" x14ac:dyDescent="0.3">
      <c r="A15" s="18"/>
      <c r="B15" s="19"/>
      <c r="C15" s="66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0"/>
      <c r="R15" s="21">
        <f>A16</f>
        <v>56799</v>
      </c>
      <c r="S15" s="19"/>
      <c r="T15" s="19"/>
      <c r="U15" s="19"/>
      <c r="V15" s="19"/>
      <c r="W15" s="18"/>
      <c r="X15" s="20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</row>
    <row r="16" spans="1:123" ht="30" customHeight="1" x14ac:dyDescent="0.3">
      <c r="A16" s="6">
        <v>56799</v>
      </c>
      <c r="B16" s="13" t="s">
        <v>70</v>
      </c>
      <c r="C16" s="67">
        <v>45028</v>
      </c>
      <c r="D16" s="14">
        <v>1</v>
      </c>
      <c r="E16" s="2">
        <v>327880</v>
      </c>
      <c r="F16" s="2">
        <v>45780</v>
      </c>
      <c r="G16" s="2">
        <f>ROUND(E16-F16,)</f>
        <v>282100</v>
      </c>
      <c r="H16" s="2">
        <f>ROUND(G16*$H$6,0)</f>
        <v>50778</v>
      </c>
      <c r="I16" s="2">
        <f>G16+H16</f>
        <v>332878</v>
      </c>
      <c r="J16" s="2">
        <f>ROUND(G16*$J$6,)</f>
        <v>2821</v>
      </c>
      <c r="K16" s="2">
        <f>G16*$K$6</f>
        <v>14105</v>
      </c>
      <c r="L16" s="2"/>
      <c r="M16" s="2"/>
      <c r="N16" s="2">
        <f>G16*5%</f>
        <v>14105</v>
      </c>
      <c r="O16" s="51">
        <f>H16</f>
        <v>50778</v>
      </c>
      <c r="P16" s="2"/>
      <c r="Q16" s="2">
        <f>ROUND(I16-SUM(J16:O16),0)</f>
        <v>251069</v>
      </c>
      <c r="R16" s="15"/>
      <c r="S16" s="2"/>
      <c r="T16" s="2"/>
      <c r="U16" s="2"/>
      <c r="V16" s="2">
        <v>251069</v>
      </c>
      <c r="W16" s="42" t="s">
        <v>10</v>
      </c>
      <c r="X16" s="2">
        <f>SUM(Q16:Q20,0)-SUM(V16:V20,0)</f>
        <v>0</v>
      </c>
    </row>
    <row r="17" spans="1:123" ht="30" customHeight="1" x14ac:dyDescent="0.3">
      <c r="A17" s="6">
        <v>56799</v>
      </c>
      <c r="B17" s="27" t="s">
        <v>46</v>
      </c>
      <c r="C17" s="67"/>
      <c r="D17" s="14">
        <v>1</v>
      </c>
      <c r="E17" s="2">
        <f>O16</f>
        <v>50778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51">
        <f>E17</f>
        <v>50778</v>
      </c>
      <c r="R17" s="15"/>
      <c r="S17" s="2"/>
      <c r="T17" s="2"/>
      <c r="U17" s="2"/>
      <c r="V17" s="2">
        <v>50778</v>
      </c>
      <c r="W17" s="42" t="s">
        <v>11</v>
      </c>
      <c r="X17" s="2"/>
    </row>
    <row r="18" spans="1:123" ht="30" customHeight="1" x14ac:dyDescent="0.3">
      <c r="A18" s="6">
        <v>56799</v>
      </c>
      <c r="B18" s="13" t="s">
        <v>70</v>
      </c>
      <c r="C18" s="67">
        <v>45177</v>
      </c>
      <c r="D18" s="14">
        <v>5</v>
      </c>
      <c r="E18" s="2">
        <v>117635</v>
      </c>
      <c r="F18" s="2"/>
      <c r="G18" s="2">
        <f>ROUND(E18-F18,)</f>
        <v>117635</v>
      </c>
      <c r="H18" s="2">
        <f>ROUND(G18*$H$6,0)</f>
        <v>21174</v>
      </c>
      <c r="I18" s="2">
        <f>G18+H18</f>
        <v>138809</v>
      </c>
      <c r="J18" s="2">
        <f>ROUND(G18*$J$6,)</f>
        <v>1176</v>
      </c>
      <c r="K18" s="2">
        <f>G18*$K$6</f>
        <v>5881.75</v>
      </c>
      <c r="L18" s="2"/>
      <c r="M18" s="2"/>
      <c r="N18" s="2"/>
      <c r="O18" s="51">
        <f>H18</f>
        <v>21174</v>
      </c>
      <c r="P18" s="2">
        <v>49700</v>
      </c>
      <c r="Q18" s="2">
        <f>ROUND(I18-SUM(J18:P18),0)</f>
        <v>60877</v>
      </c>
      <c r="R18" s="15"/>
      <c r="S18" s="2"/>
      <c r="T18" s="2"/>
      <c r="U18" s="2"/>
      <c r="V18" s="2">
        <v>60877</v>
      </c>
      <c r="W18" s="42" t="s">
        <v>17</v>
      </c>
      <c r="X18" s="2"/>
    </row>
    <row r="19" spans="1:123" ht="30" customHeight="1" x14ac:dyDescent="0.3">
      <c r="A19" s="6">
        <v>56799</v>
      </c>
      <c r="B19" s="27" t="s">
        <v>46</v>
      </c>
      <c r="C19" s="67"/>
      <c r="D19" s="14">
        <v>5</v>
      </c>
      <c r="E19" s="2">
        <f>O18</f>
        <v>21174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51">
        <f>E19</f>
        <v>21174</v>
      </c>
      <c r="R19" s="15"/>
      <c r="S19" s="2"/>
      <c r="T19" s="2"/>
      <c r="U19" s="2"/>
      <c r="V19" s="2">
        <v>21174</v>
      </c>
      <c r="W19" s="42" t="s">
        <v>22</v>
      </c>
      <c r="X19" s="2"/>
    </row>
    <row r="20" spans="1:123" ht="30" customHeight="1" x14ac:dyDescent="0.3">
      <c r="A20" s="6">
        <v>56799</v>
      </c>
      <c r="B20" s="37"/>
      <c r="C20" s="71"/>
      <c r="D20" s="38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40"/>
      <c r="S20" s="39"/>
      <c r="T20" s="39"/>
      <c r="U20" s="39"/>
      <c r="V20" s="39"/>
      <c r="W20" s="43"/>
      <c r="X20" s="39"/>
    </row>
    <row r="21" spans="1:123" s="4" customFormat="1" ht="30" customHeight="1" x14ac:dyDescent="0.3">
      <c r="A21" s="18"/>
      <c r="B21" s="19"/>
      <c r="C21" s="66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0"/>
      <c r="R21" s="21">
        <f>A22</f>
        <v>57389</v>
      </c>
      <c r="S21" s="19"/>
      <c r="T21" s="19"/>
      <c r="U21" s="19"/>
      <c r="V21" s="19"/>
      <c r="W21" s="18"/>
      <c r="X21" s="20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</row>
    <row r="22" spans="1:123" ht="30" customHeight="1" x14ac:dyDescent="0.3">
      <c r="A22" s="6">
        <v>57389</v>
      </c>
      <c r="B22" s="13" t="s">
        <v>71</v>
      </c>
      <c r="C22" s="67">
        <v>45062</v>
      </c>
      <c r="D22" s="14">
        <v>2</v>
      </c>
      <c r="E22" s="2">
        <v>240000</v>
      </c>
      <c r="F22" s="2"/>
      <c r="G22" s="2">
        <f>ROUND(E22-F22,)</f>
        <v>240000</v>
      </c>
      <c r="H22" s="2">
        <f>ROUND(G22*$H$6,0)</f>
        <v>43200</v>
      </c>
      <c r="I22" s="2">
        <f>G22+H22</f>
        <v>283200</v>
      </c>
      <c r="J22" s="2">
        <f>ROUND(G22*$J$6,)</f>
        <v>2400</v>
      </c>
      <c r="K22" s="2">
        <f>G22*$K$6</f>
        <v>12000</v>
      </c>
      <c r="L22" s="2"/>
      <c r="M22" s="2"/>
      <c r="N22" s="2"/>
      <c r="O22" s="51">
        <f>H22</f>
        <v>43200</v>
      </c>
      <c r="P22" s="2"/>
      <c r="Q22" s="2">
        <f>ROUND(I22-SUM(J22:P22),0)</f>
        <v>225600</v>
      </c>
      <c r="R22" s="15"/>
      <c r="S22" s="2"/>
      <c r="T22" s="2"/>
      <c r="U22" s="2"/>
      <c r="V22" s="2">
        <v>225600</v>
      </c>
      <c r="W22" s="42" t="s">
        <v>13</v>
      </c>
      <c r="X22" s="2">
        <f>SUM(Q21:Q25,0)-SUM(V21:V25,0)</f>
        <v>0</v>
      </c>
    </row>
    <row r="23" spans="1:123" ht="30" customHeight="1" x14ac:dyDescent="0.3">
      <c r="A23" s="6">
        <v>57389</v>
      </c>
      <c r="B23" s="27" t="s">
        <v>46</v>
      </c>
      <c r="C23" s="67"/>
      <c r="D23" s="14">
        <v>2</v>
      </c>
      <c r="E23" s="2">
        <f>O22</f>
        <v>43200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51">
        <f>E23</f>
        <v>43200</v>
      </c>
      <c r="R23" s="15"/>
      <c r="S23" s="2"/>
      <c r="T23" s="2"/>
      <c r="U23" s="2"/>
      <c r="V23" s="2">
        <v>43200</v>
      </c>
      <c r="W23" s="42" t="s">
        <v>14</v>
      </c>
      <c r="X23" s="2"/>
    </row>
    <row r="24" spans="1:123" ht="30" customHeight="1" x14ac:dyDescent="0.3">
      <c r="A24" s="6">
        <v>57389</v>
      </c>
      <c r="B24" s="13" t="s">
        <v>71</v>
      </c>
      <c r="C24" s="67">
        <v>45125</v>
      </c>
      <c r="D24" s="14">
        <v>4</v>
      </c>
      <c r="E24" s="2">
        <v>120000</v>
      </c>
      <c r="F24" s="2"/>
      <c r="G24" s="2">
        <f>ROUND(E24-F24,)</f>
        <v>120000</v>
      </c>
      <c r="H24" s="2">
        <f>ROUND(G24*$H$6,0)</f>
        <v>21600</v>
      </c>
      <c r="I24" s="2">
        <f>G24+H24</f>
        <v>141600</v>
      </c>
      <c r="J24" s="2">
        <f>ROUND(G24*$J$6,)</f>
        <v>1200</v>
      </c>
      <c r="K24" s="2">
        <f>G24*$K$6</f>
        <v>6000</v>
      </c>
      <c r="L24" s="2"/>
      <c r="M24" s="2"/>
      <c r="N24" s="2"/>
      <c r="O24" s="51">
        <f>H24</f>
        <v>21600</v>
      </c>
      <c r="P24" s="2"/>
      <c r="Q24" s="2">
        <f>ROUND(I24-SUM(J24:P24),0)</f>
        <v>112800</v>
      </c>
      <c r="R24" s="15"/>
      <c r="S24" s="2"/>
      <c r="T24" s="2"/>
      <c r="U24" s="2"/>
      <c r="V24" s="2">
        <v>112800</v>
      </c>
      <c r="W24" s="42" t="s">
        <v>16</v>
      </c>
      <c r="X24" s="2"/>
    </row>
    <row r="25" spans="1:123" ht="30" customHeight="1" x14ac:dyDescent="0.3">
      <c r="A25" s="6">
        <v>57389</v>
      </c>
      <c r="B25" s="27" t="s">
        <v>46</v>
      </c>
      <c r="C25" s="67"/>
      <c r="D25" s="14">
        <v>4</v>
      </c>
      <c r="E25" s="2">
        <f>O24</f>
        <v>21600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51">
        <f>E25</f>
        <v>21600</v>
      </c>
      <c r="R25" s="15"/>
      <c r="S25" s="2"/>
      <c r="T25" s="2"/>
      <c r="U25" s="2"/>
      <c r="V25" s="2">
        <v>21600</v>
      </c>
      <c r="W25" s="42" t="s">
        <v>15</v>
      </c>
      <c r="X25" s="2"/>
    </row>
    <row r="26" spans="1:123" ht="30" customHeight="1" x14ac:dyDescent="0.3">
      <c r="A26" s="12"/>
      <c r="B26" s="5"/>
      <c r="C26" s="69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0"/>
      <c r="R26" s="11">
        <f>A27</f>
        <v>57925</v>
      </c>
      <c r="S26" s="5"/>
      <c r="T26" s="5"/>
      <c r="U26" s="5"/>
      <c r="V26" s="5"/>
      <c r="W26" s="12"/>
      <c r="X26" s="10"/>
    </row>
    <row r="27" spans="1:123" ht="30" customHeight="1" x14ac:dyDescent="0.3">
      <c r="A27" s="6">
        <v>57925</v>
      </c>
      <c r="B27" s="13" t="s">
        <v>72</v>
      </c>
      <c r="C27" s="67">
        <v>45226</v>
      </c>
      <c r="D27" s="14">
        <v>7</v>
      </c>
      <c r="E27" s="2">
        <v>456000</v>
      </c>
      <c r="F27" s="2">
        <v>229473</v>
      </c>
      <c r="G27" s="2">
        <f>E27-F27</f>
        <v>226527</v>
      </c>
      <c r="H27" s="2">
        <f>G27*18%</f>
        <v>40774.86</v>
      </c>
      <c r="I27" s="2">
        <f>G27+H27</f>
        <v>267301.86</v>
      </c>
      <c r="J27" s="2">
        <f>G27*$J$6</f>
        <v>2265.27</v>
      </c>
      <c r="K27" s="2">
        <f>G27*$K$6</f>
        <v>11326.35</v>
      </c>
      <c r="L27" s="2"/>
      <c r="M27" s="2"/>
      <c r="N27" s="2"/>
      <c r="O27" s="51">
        <f>H27</f>
        <v>40774.86</v>
      </c>
      <c r="P27" s="2"/>
      <c r="Q27" s="2">
        <f>I27-J27-K27-N27-O27</f>
        <v>212935.37999999995</v>
      </c>
      <c r="R27" s="6"/>
      <c r="S27" s="2" t="s">
        <v>20</v>
      </c>
      <c r="T27" s="2">
        <v>212936</v>
      </c>
      <c r="U27" s="2"/>
      <c r="V27" s="2">
        <v>212936</v>
      </c>
      <c r="W27" s="42" t="s">
        <v>19</v>
      </c>
      <c r="X27" s="2">
        <f>SUM(Q27:Q32,0)-SUM(V27:V32,0)</f>
        <v>-131161.76</v>
      </c>
    </row>
    <row r="28" spans="1:123" ht="30" customHeight="1" x14ac:dyDescent="0.3">
      <c r="A28" s="6">
        <v>57925</v>
      </c>
      <c r="B28" s="13" t="s">
        <v>72</v>
      </c>
      <c r="C28" s="67">
        <v>45289</v>
      </c>
      <c r="D28" s="14">
        <v>8</v>
      </c>
      <c r="E28" s="2">
        <v>304000</v>
      </c>
      <c r="F28" s="2">
        <v>293520</v>
      </c>
      <c r="G28" s="2">
        <f>E28-F28</f>
        <v>10480</v>
      </c>
      <c r="H28" s="2">
        <f>G28*18%</f>
        <v>1886.3999999999999</v>
      </c>
      <c r="I28" s="2">
        <f>G28+H28</f>
        <v>12366.4</v>
      </c>
      <c r="J28" s="2">
        <f>G28*$J$6</f>
        <v>104.8</v>
      </c>
      <c r="K28" s="2">
        <f>G28*$K$6</f>
        <v>524</v>
      </c>
      <c r="L28" s="2"/>
      <c r="M28" s="2"/>
      <c r="N28" s="2">
        <f>G28*10%</f>
        <v>1048</v>
      </c>
      <c r="O28" s="51">
        <f>H28</f>
        <v>1886.3999999999999</v>
      </c>
      <c r="P28" s="2"/>
      <c r="Q28" s="2">
        <f>I28-J28-K28-N28-O28</f>
        <v>8803.2000000000007</v>
      </c>
      <c r="R28" s="6"/>
      <c r="S28" s="2" t="s">
        <v>24</v>
      </c>
      <c r="T28" s="2">
        <v>200000</v>
      </c>
      <c r="U28" s="2">
        <f>T28*1%</f>
        <v>2000</v>
      </c>
      <c r="V28" s="2">
        <f>T28-U28</f>
        <v>198000</v>
      </c>
      <c r="W28" s="42" t="s">
        <v>23</v>
      </c>
      <c r="X28" s="2"/>
    </row>
    <row r="29" spans="1:123" ht="30" customHeight="1" x14ac:dyDescent="0.3">
      <c r="A29" s="6">
        <v>57925</v>
      </c>
      <c r="B29" s="13" t="s">
        <v>72</v>
      </c>
      <c r="C29" s="67">
        <v>45332</v>
      </c>
      <c r="D29" s="14">
        <v>10</v>
      </c>
      <c r="E29" s="2">
        <v>456000</v>
      </c>
      <c r="F29" s="2">
        <v>450761</v>
      </c>
      <c r="G29" s="2">
        <f>E29-F29</f>
        <v>5239</v>
      </c>
      <c r="H29" s="2">
        <f>G29*18%</f>
        <v>943.02</v>
      </c>
      <c r="I29" s="2">
        <f>G29+H29</f>
        <v>6182.02</v>
      </c>
      <c r="J29" s="2">
        <f>G29*$J$6</f>
        <v>52.39</v>
      </c>
      <c r="K29" s="2">
        <f>G29*$K$6</f>
        <v>261.95</v>
      </c>
      <c r="L29" s="2"/>
      <c r="M29" s="2"/>
      <c r="N29" s="2"/>
      <c r="O29" s="51">
        <f>H29</f>
        <v>943.02</v>
      </c>
      <c r="P29" s="2"/>
      <c r="Q29" s="2">
        <f>I29-J29-K29-N29-O29</f>
        <v>4924.66</v>
      </c>
      <c r="R29" s="6"/>
      <c r="S29" s="2"/>
      <c r="T29" s="2"/>
      <c r="U29" s="2"/>
      <c r="V29" s="2">
        <v>99000</v>
      </c>
      <c r="W29" s="42" t="s">
        <v>48</v>
      </c>
      <c r="X29" s="2"/>
    </row>
    <row r="30" spans="1:123" ht="30" customHeight="1" x14ac:dyDescent="0.3">
      <c r="A30" s="6">
        <v>57925</v>
      </c>
      <c r="B30" s="27" t="s">
        <v>46</v>
      </c>
      <c r="C30" s="67"/>
      <c r="D30" s="14" t="s">
        <v>42</v>
      </c>
      <c r="E30" s="2">
        <f>O27+O28+O29</f>
        <v>43604.28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51">
        <f>E30</f>
        <v>43604.28</v>
      </c>
      <c r="R30" s="6"/>
      <c r="S30" s="2"/>
      <c r="T30" s="2"/>
      <c r="U30" s="2"/>
      <c r="V30" s="2"/>
      <c r="W30" s="42"/>
      <c r="X30" s="2"/>
    </row>
    <row r="31" spans="1:123" ht="30" customHeight="1" x14ac:dyDescent="0.3">
      <c r="A31" s="6">
        <v>57925</v>
      </c>
      <c r="B31" s="13" t="s">
        <v>72</v>
      </c>
      <c r="C31" s="67">
        <v>45332</v>
      </c>
      <c r="D31" s="14">
        <v>10</v>
      </c>
      <c r="E31" s="2">
        <v>152000</v>
      </c>
      <c r="F31" s="2">
        <v>55119</v>
      </c>
      <c r="G31" s="2">
        <f>E31-F31</f>
        <v>96881</v>
      </c>
      <c r="H31" s="2">
        <f>G31*18%</f>
        <v>17438.579999999998</v>
      </c>
      <c r="I31" s="2">
        <f>G31+H31</f>
        <v>114319.58</v>
      </c>
      <c r="J31" s="2">
        <f>G31*$J$6</f>
        <v>968.81000000000006</v>
      </c>
      <c r="K31" s="2">
        <f>G31*$K$6</f>
        <v>4844.05</v>
      </c>
      <c r="L31" s="2"/>
      <c r="M31" s="2"/>
      <c r="N31" s="2"/>
      <c r="O31" s="51">
        <f>H31</f>
        <v>17438.579999999998</v>
      </c>
      <c r="P31" s="2"/>
      <c r="Q31" s="2">
        <f>I31-J31-K31-N31-O31</f>
        <v>91068.14</v>
      </c>
      <c r="R31" s="6"/>
      <c r="S31" s="2"/>
      <c r="T31" s="2"/>
      <c r="U31" s="2"/>
      <c r="V31" s="2"/>
      <c r="W31" s="42"/>
      <c r="X31" s="2"/>
    </row>
    <row r="32" spans="1:123" ht="30" customHeight="1" x14ac:dyDescent="0.3">
      <c r="A32" s="6">
        <v>57925</v>
      </c>
      <c r="B32" s="27" t="s">
        <v>46</v>
      </c>
      <c r="C32" s="67"/>
      <c r="D32" s="14">
        <v>10</v>
      </c>
      <c r="E32" s="2">
        <f>O31</f>
        <v>17438.579999999998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51">
        <f>E32</f>
        <v>17438.579999999998</v>
      </c>
      <c r="R32" s="6"/>
      <c r="S32" s="2"/>
      <c r="T32" s="2"/>
      <c r="U32" s="2"/>
      <c r="V32" s="2"/>
      <c r="W32" s="42"/>
      <c r="X32" s="2"/>
    </row>
    <row r="33" spans="1:24" ht="30" customHeight="1" x14ac:dyDescent="0.3">
      <c r="A33" s="12"/>
      <c r="B33" s="5"/>
      <c r="C33" s="69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10"/>
      <c r="R33" s="11">
        <f>A34</f>
        <v>57926</v>
      </c>
      <c r="S33" s="5"/>
      <c r="T33" s="5"/>
      <c r="U33" s="5"/>
      <c r="V33" s="5"/>
      <c r="W33" s="12"/>
      <c r="X33" s="10"/>
    </row>
    <row r="34" spans="1:24" ht="30" customHeight="1" x14ac:dyDescent="0.3">
      <c r="A34" s="6">
        <v>57926</v>
      </c>
      <c r="B34" s="13" t="s">
        <v>73</v>
      </c>
      <c r="C34" s="67"/>
      <c r="D34" s="14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6"/>
      <c r="S34" s="2"/>
      <c r="T34" s="2"/>
      <c r="U34" s="2"/>
      <c r="V34" s="2"/>
      <c r="W34" s="42"/>
      <c r="X34" s="2">
        <f>SUM(Q34:Q36,0)-SUM(V34:V36,0)</f>
        <v>0</v>
      </c>
    </row>
    <row r="35" spans="1:24" ht="30" customHeight="1" x14ac:dyDescent="0.3">
      <c r="A35" s="6">
        <v>57926</v>
      </c>
      <c r="B35" s="13"/>
      <c r="C35" s="67"/>
      <c r="D35" s="14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6"/>
      <c r="S35" s="2"/>
      <c r="T35" s="2"/>
      <c r="U35" s="2"/>
      <c r="V35" s="2"/>
      <c r="W35" s="42"/>
      <c r="X35" s="2"/>
    </row>
    <row r="36" spans="1:24" ht="30" customHeight="1" x14ac:dyDescent="0.3">
      <c r="A36" s="12"/>
      <c r="B36" s="5"/>
      <c r="C36" s="69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10"/>
      <c r="R36" s="11">
        <f>A37</f>
        <v>57929</v>
      </c>
      <c r="S36" s="5"/>
      <c r="T36" s="5"/>
      <c r="U36" s="5"/>
      <c r="V36" s="5"/>
      <c r="W36" s="12"/>
      <c r="X36" s="56"/>
    </row>
    <row r="37" spans="1:24" ht="30" customHeight="1" x14ac:dyDescent="0.3">
      <c r="A37" s="6">
        <v>57929</v>
      </c>
      <c r="B37" s="13" t="s">
        <v>74</v>
      </c>
      <c r="C37" s="67"/>
      <c r="D37" s="14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6"/>
      <c r="S37" s="2"/>
      <c r="T37" s="2"/>
      <c r="U37" s="2"/>
      <c r="V37" s="2"/>
      <c r="W37" s="42"/>
      <c r="X37" s="2">
        <f>SUM(Q37:Q39,0)-SUM(V37:V39,0)</f>
        <v>0</v>
      </c>
    </row>
    <row r="38" spans="1:24" ht="30" customHeight="1" x14ac:dyDescent="0.3">
      <c r="A38" s="6">
        <v>57929</v>
      </c>
      <c r="B38" s="13"/>
      <c r="C38" s="67"/>
      <c r="D38" s="14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6"/>
      <c r="S38" s="2"/>
      <c r="T38" s="2"/>
      <c r="U38" s="2"/>
      <c r="V38" s="2"/>
      <c r="W38" s="42"/>
      <c r="X38" s="2"/>
    </row>
    <row r="39" spans="1:24" ht="30" customHeight="1" x14ac:dyDescent="0.3">
      <c r="A39" s="12"/>
      <c r="B39" s="5"/>
      <c r="C39" s="69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10"/>
      <c r="R39" s="11">
        <f>A40</f>
        <v>57930</v>
      </c>
      <c r="S39" s="5"/>
      <c r="T39" s="5"/>
      <c r="U39" s="5"/>
      <c r="V39" s="5"/>
      <c r="W39" s="12"/>
      <c r="X39" s="10"/>
    </row>
    <row r="40" spans="1:24" ht="30" customHeight="1" x14ac:dyDescent="0.3">
      <c r="A40" s="6">
        <v>57930</v>
      </c>
      <c r="B40" s="13" t="s">
        <v>75</v>
      </c>
      <c r="C40" s="67"/>
      <c r="D40" s="1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6"/>
      <c r="S40" s="2"/>
      <c r="T40" s="2"/>
      <c r="U40" s="2"/>
      <c r="V40" s="2"/>
      <c r="W40" s="42"/>
      <c r="X40" s="2">
        <f>SUM(Q40:Q42,0)-SUM(V40:V42,0)</f>
        <v>0</v>
      </c>
    </row>
    <row r="41" spans="1:24" ht="30" customHeight="1" x14ac:dyDescent="0.3">
      <c r="A41" s="6">
        <v>57930</v>
      </c>
      <c r="B41" s="13"/>
      <c r="C41" s="67"/>
      <c r="D41" s="14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6"/>
      <c r="S41" s="2"/>
      <c r="T41" s="2"/>
      <c r="U41" s="2"/>
      <c r="V41" s="2"/>
      <c r="W41" s="42"/>
      <c r="X41" s="2"/>
    </row>
    <row r="42" spans="1:24" ht="30" customHeight="1" x14ac:dyDescent="0.3">
      <c r="A42" s="12"/>
      <c r="B42" s="5"/>
      <c r="C42" s="69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10"/>
      <c r="R42" s="11">
        <f>A43</f>
        <v>57931</v>
      </c>
      <c r="S42" s="5"/>
      <c r="T42" s="5"/>
      <c r="U42" s="5"/>
      <c r="V42" s="5"/>
      <c r="W42" s="12"/>
      <c r="X42" s="56"/>
    </row>
    <row r="43" spans="1:24" ht="30" customHeight="1" x14ac:dyDescent="0.3">
      <c r="A43" s="6">
        <v>57931</v>
      </c>
      <c r="B43" s="13" t="s">
        <v>76</v>
      </c>
      <c r="C43" s="67">
        <v>45289</v>
      </c>
      <c r="D43" s="14">
        <v>9</v>
      </c>
      <c r="E43" s="2">
        <v>112500</v>
      </c>
      <c r="F43" s="2">
        <v>110851</v>
      </c>
      <c r="G43" s="2">
        <f>E43-F43</f>
        <v>1649</v>
      </c>
      <c r="H43" s="2">
        <f>G43*18%</f>
        <v>296.82</v>
      </c>
      <c r="I43" s="2">
        <f>G43+H43</f>
        <v>1945.82</v>
      </c>
      <c r="J43" s="2">
        <f>G43*$J$6</f>
        <v>16.490000000000002</v>
      </c>
      <c r="K43" s="2">
        <f>G43*$K$6</f>
        <v>82.45</v>
      </c>
      <c r="L43" s="2"/>
      <c r="M43" s="2"/>
      <c r="N43" s="2"/>
      <c r="O43" s="51">
        <f>H43</f>
        <v>296.82</v>
      </c>
      <c r="P43" s="2"/>
      <c r="Q43" s="2">
        <f>I43-J43-K43-N43-O43</f>
        <v>1550.06</v>
      </c>
      <c r="R43" s="6"/>
      <c r="S43" s="2" t="s">
        <v>30</v>
      </c>
      <c r="T43" s="2">
        <v>100000</v>
      </c>
      <c r="U43" s="2">
        <f>T43*1%</f>
        <v>1000</v>
      </c>
      <c r="V43" s="2">
        <f>T43-U43</f>
        <v>99000</v>
      </c>
      <c r="W43" s="42" t="s">
        <v>29</v>
      </c>
      <c r="X43" s="2">
        <f>SUM(Q43:Q45,0)-SUM(V43:V45,0)</f>
        <v>-238443.03999999998</v>
      </c>
    </row>
    <row r="44" spans="1:24" ht="30" customHeight="1" x14ac:dyDescent="0.3">
      <c r="A44" s="6">
        <v>57931</v>
      </c>
      <c r="B44" s="13" t="s">
        <v>76</v>
      </c>
      <c r="C44" s="67">
        <v>45350</v>
      </c>
      <c r="D44" s="14">
        <v>12</v>
      </c>
      <c r="E44" s="2">
        <v>225000</v>
      </c>
      <c r="F44" s="2">
        <v>174366</v>
      </c>
      <c r="G44" s="2">
        <f>E44-F44</f>
        <v>50634</v>
      </c>
      <c r="H44" s="2">
        <f>G44*18%</f>
        <v>9114.119999999999</v>
      </c>
      <c r="I44" s="2">
        <f>G44+H44</f>
        <v>59748.119999999995</v>
      </c>
      <c r="J44" s="2">
        <f>G44*$J$6</f>
        <v>506.34000000000003</v>
      </c>
      <c r="K44" s="2">
        <f>G44*$K$6</f>
        <v>2531.7000000000003</v>
      </c>
      <c r="L44" s="2"/>
      <c r="M44" s="2"/>
      <c r="N44" s="2"/>
      <c r="O44" s="51">
        <f>H44</f>
        <v>9114.119999999999</v>
      </c>
      <c r="P44" s="2"/>
      <c r="Q44" s="2">
        <f>I44-J44-K44-N44-O44</f>
        <v>47595.960000000006</v>
      </c>
      <c r="R44" s="6"/>
      <c r="S44" s="2"/>
      <c r="T44" s="2"/>
      <c r="U44" s="2"/>
      <c r="V44" s="2">
        <v>198000</v>
      </c>
      <c r="W44" s="42" t="s">
        <v>43</v>
      </c>
      <c r="X44" s="2"/>
    </row>
    <row r="45" spans="1:24" ht="30" customHeight="1" x14ac:dyDescent="0.3">
      <c r="A45" s="6">
        <v>57931</v>
      </c>
      <c r="B45" s="27" t="s">
        <v>46</v>
      </c>
      <c r="C45" s="67"/>
      <c r="D45" s="14" t="s">
        <v>44</v>
      </c>
      <c r="E45" s="2">
        <f>O43+O44</f>
        <v>9410.9399999999987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51">
        <f>E45</f>
        <v>9410.9399999999987</v>
      </c>
      <c r="R45" s="6"/>
      <c r="S45" s="2"/>
      <c r="T45" s="2"/>
      <c r="U45" s="2"/>
      <c r="V45" s="2"/>
      <c r="W45" s="42"/>
      <c r="X45" s="2"/>
    </row>
    <row r="46" spans="1:24" ht="30" customHeight="1" x14ac:dyDescent="0.3">
      <c r="A46" s="12"/>
      <c r="B46" s="5"/>
      <c r="C46" s="69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10"/>
      <c r="R46" s="11">
        <f>A47</f>
        <v>59927</v>
      </c>
      <c r="S46" s="5"/>
      <c r="T46" s="5"/>
      <c r="U46" s="5"/>
      <c r="V46" s="5"/>
      <c r="W46" s="12"/>
      <c r="X46" s="10"/>
    </row>
    <row r="47" spans="1:24" ht="30" customHeight="1" x14ac:dyDescent="0.3">
      <c r="A47" s="6">
        <v>59927</v>
      </c>
      <c r="B47" s="13" t="s">
        <v>77</v>
      </c>
      <c r="C47" s="67"/>
      <c r="D47" s="1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15"/>
      <c r="S47" s="2"/>
      <c r="T47" s="2"/>
      <c r="U47" s="2"/>
      <c r="V47" s="2"/>
      <c r="W47" s="42"/>
      <c r="X47" s="2"/>
    </row>
    <row r="48" spans="1:24" ht="30" customHeight="1" x14ac:dyDescent="0.3">
      <c r="A48" s="6">
        <v>59927</v>
      </c>
      <c r="B48" s="13"/>
      <c r="C48" s="67"/>
      <c r="D48" s="14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15"/>
      <c r="S48" s="2"/>
      <c r="T48" s="2"/>
      <c r="U48" s="2"/>
      <c r="V48" s="2"/>
      <c r="W48" s="42"/>
      <c r="X48" s="2"/>
    </row>
    <row r="49" spans="1:123" ht="30" customHeight="1" x14ac:dyDescent="0.3">
      <c r="A49" s="12"/>
      <c r="B49" s="5"/>
      <c r="C49" s="69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10"/>
      <c r="R49" s="11">
        <f>A50</f>
        <v>59928</v>
      </c>
      <c r="S49" s="5"/>
      <c r="T49" s="5"/>
      <c r="U49" s="5"/>
      <c r="V49" s="5"/>
      <c r="W49" s="12"/>
      <c r="X49" s="10"/>
    </row>
    <row r="50" spans="1:123" ht="30" customHeight="1" x14ac:dyDescent="0.3">
      <c r="A50" s="6">
        <v>59928</v>
      </c>
      <c r="B50" s="13" t="s">
        <v>77</v>
      </c>
      <c r="C50" s="67"/>
      <c r="D50" s="14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15"/>
      <c r="S50" s="2"/>
      <c r="T50" s="2"/>
      <c r="U50" s="2"/>
      <c r="V50" s="2"/>
      <c r="W50" s="42"/>
      <c r="X50" s="2"/>
    </row>
    <row r="51" spans="1:123" ht="30" customHeight="1" x14ac:dyDescent="0.3">
      <c r="A51" s="6">
        <v>59928</v>
      </c>
      <c r="B51" s="13"/>
      <c r="C51" s="67"/>
      <c r="D51" s="14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15"/>
      <c r="S51" s="2"/>
      <c r="T51" s="2"/>
      <c r="U51" s="2"/>
      <c r="V51" s="2"/>
      <c r="W51" s="42"/>
      <c r="X51" s="2"/>
    </row>
    <row r="52" spans="1:123" s="4" customFormat="1" ht="30" customHeight="1" x14ac:dyDescent="0.3">
      <c r="A52" s="18"/>
      <c r="B52" s="19"/>
      <c r="C52" s="66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20"/>
      <c r="R52" s="21">
        <f>A53</f>
        <v>58366</v>
      </c>
      <c r="S52" s="19"/>
      <c r="T52" s="19"/>
      <c r="U52" s="19"/>
      <c r="V52" s="19"/>
      <c r="W52" s="18"/>
      <c r="X52" s="20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</row>
    <row r="53" spans="1:123" ht="30" customHeight="1" x14ac:dyDescent="0.3">
      <c r="A53" s="6">
        <v>58366</v>
      </c>
      <c r="B53" s="13" t="s">
        <v>6</v>
      </c>
      <c r="C53" s="67">
        <v>45118</v>
      </c>
      <c r="D53" s="14">
        <v>3</v>
      </c>
      <c r="E53" s="2">
        <v>381000</v>
      </c>
      <c r="F53" s="2">
        <v>40902</v>
      </c>
      <c r="G53" s="2">
        <f>ROUND(E53-F53,)</f>
        <v>340098</v>
      </c>
      <c r="H53" s="2">
        <f>ROUND(G53*$H$6,0)</f>
        <v>61218</v>
      </c>
      <c r="I53" s="2">
        <f>G53+H53</f>
        <v>401316</v>
      </c>
      <c r="J53" s="2">
        <f>ROUND(G53*$J$6,)</f>
        <v>3401</v>
      </c>
      <c r="K53" s="2">
        <f>G53*$K$6</f>
        <v>17004.900000000001</v>
      </c>
      <c r="L53" s="2"/>
      <c r="M53" s="2"/>
      <c r="N53" s="2">
        <f>G53*$N$6</f>
        <v>34009.800000000003</v>
      </c>
      <c r="O53" s="51">
        <f>H53</f>
        <v>61218</v>
      </c>
      <c r="P53" s="2"/>
      <c r="Q53" s="2">
        <f>ROUND(I53-SUM(J53:O53),0)</f>
        <v>285682</v>
      </c>
      <c r="R53" s="15"/>
      <c r="S53" s="2" t="s">
        <v>21</v>
      </c>
      <c r="T53" s="2">
        <v>285682</v>
      </c>
      <c r="U53" s="2">
        <v>0</v>
      </c>
      <c r="V53" s="2">
        <v>285682</v>
      </c>
      <c r="W53" s="42" t="s">
        <v>8</v>
      </c>
      <c r="X53" s="2">
        <f>SUM(Q53:Q54,0)-SUM(V53:V54,0)</f>
        <v>0</v>
      </c>
    </row>
    <row r="54" spans="1:123" ht="30" customHeight="1" x14ac:dyDescent="0.3">
      <c r="A54" s="6">
        <v>58366</v>
      </c>
      <c r="B54" s="13" t="s">
        <v>7</v>
      </c>
      <c r="C54" s="67"/>
      <c r="D54" s="14">
        <v>3</v>
      </c>
      <c r="E54" s="2">
        <v>61218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51">
        <v>61218</v>
      </c>
      <c r="R54" s="15"/>
      <c r="S54" s="2" t="s">
        <v>18</v>
      </c>
      <c r="T54" s="2">
        <v>61218</v>
      </c>
      <c r="U54" s="2">
        <v>0</v>
      </c>
      <c r="V54" s="2">
        <v>61218</v>
      </c>
      <c r="W54" s="42" t="s">
        <v>9</v>
      </c>
      <c r="X54" s="2"/>
    </row>
    <row r="55" spans="1:123" ht="30" customHeight="1" x14ac:dyDescent="0.3">
      <c r="A55" s="12"/>
      <c r="B55" s="5"/>
      <c r="C55" s="69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10"/>
      <c r="R55" s="11">
        <f>A56</f>
        <v>61819</v>
      </c>
      <c r="S55" s="5"/>
      <c r="T55" s="5"/>
      <c r="U55" s="5"/>
      <c r="V55" s="5"/>
      <c r="W55" s="12"/>
      <c r="X55" s="10"/>
    </row>
    <row r="56" spans="1:123" ht="30" customHeight="1" x14ac:dyDescent="0.3">
      <c r="A56" s="6">
        <v>61819</v>
      </c>
      <c r="B56" s="13" t="s">
        <v>78</v>
      </c>
      <c r="C56" s="67">
        <v>45635</v>
      </c>
      <c r="D56" s="14">
        <v>6</v>
      </c>
      <c r="E56" s="2">
        <v>36000</v>
      </c>
      <c r="F56" s="2">
        <v>0</v>
      </c>
      <c r="G56" s="2">
        <f>E56-F56</f>
        <v>36000</v>
      </c>
      <c r="H56" s="2">
        <f>G56*18%</f>
        <v>6480</v>
      </c>
      <c r="I56" s="2">
        <f>G56+H56</f>
        <v>42480</v>
      </c>
      <c r="J56" s="2">
        <f>G56*$J$6</f>
        <v>360</v>
      </c>
      <c r="K56" s="2">
        <f>G56*$K$6</f>
        <v>1800</v>
      </c>
      <c r="L56" s="2"/>
      <c r="M56" s="2"/>
      <c r="N56" s="2"/>
      <c r="O56" s="51">
        <f>H56</f>
        <v>6480</v>
      </c>
      <c r="P56" s="2"/>
      <c r="Q56" s="2">
        <f>I56-J56-K56-N56-O56</f>
        <v>33840</v>
      </c>
      <c r="R56" s="6"/>
      <c r="S56" s="2" t="s">
        <v>32</v>
      </c>
      <c r="T56" s="2">
        <v>100000</v>
      </c>
      <c r="U56" s="2">
        <f>T56*1%</f>
        <v>1000</v>
      </c>
      <c r="V56" s="2">
        <f>T56-U56</f>
        <v>99000</v>
      </c>
      <c r="W56" s="42" t="s">
        <v>31</v>
      </c>
      <c r="X56" s="2">
        <f>SUM(Q56:Q58,0)-SUM(V56:V58,0)</f>
        <v>14232</v>
      </c>
    </row>
    <row r="57" spans="1:123" ht="30" customHeight="1" x14ac:dyDescent="0.3">
      <c r="A57" s="6">
        <v>61819</v>
      </c>
      <c r="B57" s="13" t="s">
        <v>78</v>
      </c>
      <c r="C57" s="67">
        <v>45635</v>
      </c>
      <c r="D57" s="14">
        <v>8</v>
      </c>
      <c r="E57" s="2">
        <v>65100</v>
      </c>
      <c r="F57" s="2">
        <v>0</v>
      </c>
      <c r="G57" s="2">
        <f>E57-F57</f>
        <v>65100</v>
      </c>
      <c r="H57" s="2">
        <f>G57*18%</f>
        <v>11718</v>
      </c>
      <c r="I57" s="2">
        <f>G57+H57</f>
        <v>76818</v>
      </c>
      <c r="J57" s="2">
        <f>G57*$J$6</f>
        <v>651</v>
      </c>
      <c r="K57" s="2">
        <f>G57*$K$6</f>
        <v>3255</v>
      </c>
      <c r="L57" s="2"/>
      <c r="M57" s="2"/>
      <c r="N57" s="2"/>
      <c r="O57" s="51">
        <f>H57</f>
        <v>11718</v>
      </c>
      <c r="P57" s="2"/>
      <c r="Q57" s="2">
        <f>I57-J57-K57-N57-O57</f>
        <v>61194</v>
      </c>
      <c r="R57" s="6"/>
      <c r="S57" s="2"/>
      <c r="T57" s="2"/>
      <c r="U57" s="2"/>
      <c r="V57" s="2"/>
      <c r="W57" s="49"/>
      <c r="X57" s="2"/>
    </row>
    <row r="58" spans="1:123" ht="30" customHeight="1" x14ac:dyDescent="0.3">
      <c r="A58" s="6">
        <v>61819</v>
      </c>
      <c r="B58" s="27" t="s">
        <v>46</v>
      </c>
      <c r="C58" s="70"/>
      <c r="D58" s="28" t="s">
        <v>56</v>
      </c>
      <c r="E58" s="24">
        <f>O56+O57</f>
        <v>18198</v>
      </c>
      <c r="F58" s="24"/>
      <c r="G58" s="24"/>
      <c r="H58" s="24"/>
      <c r="I58" s="24"/>
      <c r="J58" s="24"/>
      <c r="K58" s="24"/>
      <c r="L58" s="24"/>
      <c r="M58" s="24"/>
      <c r="N58" s="24"/>
      <c r="O58" s="58"/>
      <c r="P58" s="24"/>
      <c r="Q58" s="51">
        <f>E58</f>
        <v>18198</v>
      </c>
      <c r="R58" s="6"/>
      <c r="S58" s="2"/>
      <c r="T58" s="2"/>
      <c r="U58" s="2"/>
      <c r="V58" s="2"/>
      <c r="W58" s="49"/>
      <c r="X58" s="2"/>
    </row>
    <row r="59" spans="1:123" ht="30" customHeight="1" x14ac:dyDescent="0.3">
      <c r="A59" s="12"/>
      <c r="B59" s="5"/>
      <c r="C59" s="69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10"/>
      <c r="R59" s="11">
        <f>A60</f>
        <v>62277</v>
      </c>
      <c r="S59" s="5" t="s">
        <v>40</v>
      </c>
      <c r="T59" s="5">
        <v>100000</v>
      </c>
      <c r="U59" s="2">
        <f>T59*1%</f>
        <v>1000</v>
      </c>
      <c r="V59" s="32"/>
      <c r="W59" s="32"/>
      <c r="X59" s="10"/>
    </row>
    <row r="60" spans="1:123" ht="30" customHeight="1" x14ac:dyDescent="0.3">
      <c r="A60" s="6">
        <v>62277</v>
      </c>
      <c r="B60" s="13" t="s">
        <v>79</v>
      </c>
      <c r="C60" s="67">
        <v>45336</v>
      </c>
      <c r="D60" s="14">
        <v>11</v>
      </c>
      <c r="E60" s="2">
        <v>389812</v>
      </c>
      <c r="F60" s="2">
        <f>186524+70000</f>
        <v>256524</v>
      </c>
      <c r="G60" s="2">
        <f>E60-F60</f>
        <v>133288</v>
      </c>
      <c r="H60" s="2">
        <f>G60*18%</f>
        <v>23991.84</v>
      </c>
      <c r="I60" s="2">
        <f>G60+H60</f>
        <v>157279.84</v>
      </c>
      <c r="J60" s="2">
        <f>G60*$J$6</f>
        <v>1332.88</v>
      </c>
      <c r="K60" s="2">
        <f>G60*$K$6</f>
        <v>6664.4000000000005</v>
      </c>
      <c r="L60" s="2"/>
      <c r="M60" s="2"/>
      <c r="N60" s="2"/>
      <c r="O60" s="51">
        <f>H60</f>
        <v>23991.84</v>
      </c>
      <c r="P60" s="2"/>
      <c r="Q60" s="2">
        <f>I60-J60-K60-N60-O60</f>
        <v>125290.72</v>
      </c>
      <c r="R60" s="59"/>
      <c r="S60" s="2" t="s">
        <v>41</v>
      </c>
      <c r="T60" s="2"/>
      <c r="U60" s="2"/>
      <c r="V60" s="2">
        <v>198000</v>
      </c>
      <c r="W60" s="42" t="s">
        <v>34</v>
      </c>
      <c r="X60" s="2">
        <f>SUM(Q60:Q65,0)-SUM(V60:V65,0)</f>
        <v>-27700.599999999977</v>
      </c>
    </row>
    <row r="61" spans="1:123" ht="30" customHeight="1" x14ac:dyDescent="0.3">
      <c r="A61" s="6">
        <v>62277</v>
      </c>
      <c r="B61" s="27" t="s">
        <v>46</v>
      </c>
      <c r="C61" s="67"/>
      <c r="D61" s="14">
        <v>11</v>
      </c>
      <c r="E61" s="2">
        <f>O60</f>
        <v>23991.84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51">
        <f>E61</f>
        <v>23991.84</v>
      </c>
      <c r="R61" s="60"/>
      <c r="S61" s="2"/>
      <c r="T61" s="2"/>
      <c r="U61" s="2"/>
      <c r="V61" s="2">
        <f>T59-U59</f>
        <v>99000</v>
      </c>
      <c r="W61" s="42" t="s">
        <v>39</v>
      </c>
      <c r="X61" s="2"/>
    </row>
    <row r="62" spans="1:123" ht="30" customHeight="1" x14ac:dyDescent="0.3">
      <c r="A62" s="6">
        <v>62277</v>
      </c>
      <c r="B62" s="13" t="s">
        <v>79</v>
      </c>
      <c r="C62" s="67">
        <v>45575</v>
      </c>
      <c r="D62" s="14">
        <v>2</v>
      </c>
      <c r="E62" s="2">
        <v>519750</v>
      </c>
      <c r="F62" s="2">
        <v>417519.75</v>
      </c>
      <c r="G62" s="2">
        <f>E62-F62</f>
        <v>102230.25</v>
      </c>
      <c r="H62" s="2">
        <f>G62*18%</f>
        <v>18401.445</v>
      </c>
      <c r="I62" s="2">
        <f>G62+H62</f>
        <v>120631.69500000001</v>
      </c>
      <c r="J62" s="2">
        <f>G62*$J$6</f>
        <v>1022.3025</v>
      </c>
      <c r="K62" s="2">
        <f>G62*$K$6</f>
        <v>5111.5125000000007</v>
      </c>
      <c r="L62" s="2"/>
      <c r="M62" s="2"/>
      <c r="N62" s="2"/>
      <c r="O62" s="51">
        <f>H62</f>
        <v>18401.445</v>
      </c>
      <c r="P62" s="2"/>
      <c r="Q62" s="2">
        <f>I62-J62-K62-N62-O62</f>
        <v>96096.434999999998</v>
      </c>
      <c r="R62" s="6"/>
      <c r="S62" s="2"/>
      <c r="T62" s="2"/>
      <c r="U62" s="2"/>
      <c r="V62" s="2">
        <v>99000</v>
      </c>
      <c r="W62" s="42" t="s">
        <v>49</v>
      </c>
      <c r="X62" s="2"/>
    </row>
    <row r="63" spans="1:123" ht="30" customHeight="1" x14ac:dyDescent="0.3">
      <c r="A63" s="6">
        <v>62277</v>
      </c>
      <c r="B63" s="13" t="s">
        <v>79</v>
      </c>
      <c r="C63" s="67">
        <v>45624</v>
      </c>
      <c r="D63" s="14">
        <v>5</v>
      </c>
      <c r="E63" s="2">
        <v>129937.5</v>
      </c>
      <c r="F63" s="2">
        <v>36617</v>
      </c>
      <c r="G63" s="2">
        <f>E63-F63</f>
        <v>93320.5</v>
      </c>
      <c r="H63" s="2">
        <f>G63*18%</f>
        <v>16797.689999999999</v>
      </c>
      <c r="I63" s="2">
        <f>G63+H63</f>
        <v>110118.19</v>
      </c>
      <c r="J63" s="2">
        <f>G63*$J$6</f>
        <v>933.20500000000004</v>
      </c>
      <c r="K63" s="2">
        <f>G63*$K$6</f>
        <v>4666.0250000000005</v>
      </c>
      <c r="L63" s="2"/>
      <c r="M63" s="2"/>
      <c r="N63" s="2"/>
      <c r="O63" s="51">
        <f>H63</f>
        <v>16797.689999999999</v>
      </c>
      <c r="P63" s="2"/>
      <c r="Q63" s="2">
        <f>I63-J63-K63-N63-O63</f>
        <v>87721.27</v>
      </c>
      <c r="R63" s="54"/>
      <c r="S63" s="2"/>
      <c r="T63" s="2"/>
      <c r="U63" s="2"/>
      <c r="V63" s="2"/>
      <c r="W63" s="42"/>
      <c r="X63" s="2"/>
    </row>
    <row r="64" spans="1:123" ht="30" customHeight="1" x14ac:dyDescent="0.3">
      <c r="A64" s="6">
        <v>62277</v>
      </c>
      <c r="B64" s="27" t="s">
        <v>46</v>
      </c>
      <c r="C64" s="70"/>
      <c r="D64" s="28">
        <v>2</v>
      </c>
      <c r="E64" s="24">
        <f>O62</f>
        <v>18401.445</v>
      </c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52">
        <f>E64</f>
        <v>18401.445</v>
      </c>
      <c r="R64" s="54"/>
      <c r="S64" s="2"/>
      <c r="T64" s="2"/>
      <c r="U64" s="2"/>
      <c r="V64" s="2"/>
      <c r="W64" s="42"/>
      <c r="X64" s="2"/>
    </row>
    <row r="65" spans="1:24" ht="30" customHeight="1" x14ac:dyDescent="0.3">
      <c r="A65" s="6">
        <v>62277</v>
      </c>
      <c r="B65" s="27" t="s">
        <v>46</v>
      </c>
      <c r="C65" s="70"/>
      <c r="D65" s="28">
        <v>5</v>
      </c>
      <c r="E65" s="24">
        <f>O63</f>
        <v>16797.689999999999</v>
      </c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52">
        <f>E65</f>
        <v>16797.689999999999</v>
      </c>
      <c r="R65" s="6"/>
      <c r="S65" s="2"/>
      <c r="T65" s="2"/>
      <c r="U65" s="2"/>
      <c r="V65" s="2"/>
      <c r="W65" s="42"/>
      <c r="X65" s="2"/>
    </row>
    <row r="66" spans="1:24" ht="30" customHeight="1" x14ac:dyDescent="0.3">
      <c r="A66" s="12"/>
      <c r="B66" s="5"/>
      <c r="C66" s="69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10"/>
      <c r="R66" s="11">
        <f>A67</f>
        <v>63604</v>
      </c>
      <c r="S66" s="5"/>
      <c r="T66" s="5"/>
      <c r="U66" s="5"/>
      <c r="V66" s="5"/>
      <c r="W66" s="12"/>
      <c r="X66" s="10"/>
    </row>
    <row r="67" spans="1:24" ht="30" customHeight="1" x14ac:dyDescent="0.3">
      <c r="A67" s="26">
        <v>63604</v>
      </c>
      <c r="B67" s="27" t="s">
        <v>80</v>
      </c>
      <c r="C67" s="70">
        <v>45413</v>
      </c>
      <c r="D67" s="28">
        <v>1</v>
      </c>
      <c r="E67" s="24">
        <v>450000</v>
      </c>
      <c r="F67" s="24">
        <v>103039</v>
      </c>
      <c r="G67" s="2">
        <f>E67-F67</f>
        <v>346961</v>
      </c>
      <c r="H67" s="2">
        <f>G67*18%</f>
        <v>62452.979999999996</v>
      </c>
      <c r="I67" s="2">
        <f>G67+H67</f>
        <v>409413.98</v>
      </c>
      <c r="J67" s="2">
        <f>G67*$J$6</f>
        <v>3469.61</v>
      </c>
      <c r="K67" s="2">
        <f>G67*$K$6</f>
        <v>17348.05</v>
      </c>
      <c r="L67" s="2"/>
      <c r="M67" s="2"/>
      <c r="N67" s="2"/>
      <c r="O67" s="51">
        <f>H67</f>
        <v>62452.979999999996</v>
      </c>
      <c r="P67" s="2"/>
      <c r="Q67" s="2">
        <f>I67-J67-K67-N67-O67</f>
        <v>326143.34000000003</v>
      </c>
      <c r="R67" s="26"/>
      <c r="S67" s="24"/>
      <c r="T67" s="24"/>
      <c r="U67" s="24"/>
      <c r="V67" s="24">
        <v>100000</v>
      </c>
      <c r="W67" s="42" t="s">
        <v>57</v>
      </c>
      <c r="X67" s="2">
        <f>SUM(Q67:Q69,0)-SUM(V67:V69,0)</f>
        <v>188595.34000000003</v>
      </c>
    </row>
    <row r="68" spans="1:24" ht="30" customHeight="1" x14ac:dyDescent="0.3">
      <c r="A68" s="26">
        <v>63604</v>
      </c>
      <c r="B68" s="27" t="s">
        <v>46</v>
      </c>
      <c r="C68" s="70">
        <v>45474</v>
      </c>
      <c r="D68" s="28">
        <v>1</v>
      </c>
      <c r="E68" s="24">
        <v>62452</v>
      </c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52">
        <f>E68</f>
        <v>62452</v>
      </c>
      <c r="R68" s="26"/>
      <c r="S68" s="24"/>
      <c r="T68" s="24"/>
      <c r="U68" s="24"/>
      <c r="V68" s="24">
        <v>100000</v>
      </c>
      <c r="W68" s="44" t="s">
        <v>59</v>
      </c>
      <c r="X68" s="24"/>
    </row>
    <row r="69" spans="1:24" ht="30" customHeight="1" x14ac:dyDescent="0.3">
      <c r="A69" s="26">
        <v>63604</v>
      </c>
      <c r="B69" s="27"/>
      <c r="C69" s="70"/>
      <c r="D69" s="28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6"/>
      <c r="S69" s="24"/>
      <c r="T69" s="24"/>
      <c r="U69" s="24"/>
      <c r="V69" s="24"/>
      <c r="W69" s="44"/>
      <c r="X69" s="24"/>
    </row>
    <row r="70" spans="1:24" ht="30" customHeight="1" x14ac:dyDescent="0.3">
      <c r="A70" s="33"/>
      <c r="B70" s="34"/>
      <c r="C70" s="72"/>
      <c r="D70" s="35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11">
        <v>66132</v>
      </c>
      <c r="S70" s="36"/>
      <c r="T70" s="36"/>
      <c r="U70" s="36"/>
      <c r="V70" s="36"/>
      <c r="W70" s="33"/>
      <c r="X70" s="36"/>
    </row>
    <row r="71" spans="1:24" ht="30" customHeight="1" x14ac:dyDescent="0.3">
      <c r="A71" s="26">
        <v>66132</v>
      </c>
      <c r="B71" s="27" t="s">
        <v>81</v>
      </c>
      <c r="C71" s="70">
        <v>45615</v>
      </c>
      <c r="D71" s="28">
        <v>3</v>
      </c>
      <c r="E71" s="24">
        <v>142525</v>
      </c>
      <c r="F71" s="24">
        <v>0</v>
      </c>
      <c r="G71" s="2">
        <f>E71-F71</f>
        <v>142525</v>
      </c>
      <c r="H71" s="2">
        <f>G71*18%</f>
        <v>25654.5</v>
      </c>
      <c r="I71" s="2">
        <f>G71+H71</f>
        <v>168179.5</v>
      </c>
      <c r="J71" s="2">
        <f>G71*$J$6</f>
        <v>1425.25</v>
      </c>
      <c r="K71" s="2">
        <f>G71*$K$6</f>
        <v>7126.25</v>
      </c>
      <c r="L71" s="2"/>
      <c r="M71" s="2"/>
      <c r="N71" s="2"/>
      <c r="O71" s="51">
        <f>H71</f>
        <v>25654.5</v>
      </c>
      <c r="P71" s="2"/>
      <c r="Q71" s="2">
        <f>I71-J71-K71-N71-O71</f>
        <v>133973.5</v>
      </c>
      <c r="R71" s="26"/>
      <c r="S71" s="24"/>
      <c r="T71" s="24"/>
      <c r="U71" s="24"/>
      <c r="V71" s="2">
        <v>148500</v>
      </c>
      <c r="W71" s="42" t="s">
        <v>52</v>
      </c>
      <c r="X71" s="2">
        <f>SUM(Q71:Q74,0)-SUM(V71:V74,0)</f>
        <v>-3015.2000000000116</v>
      </c>
    </row>
    <row r="72" spans="1:24" ht="30" customHeight="1" x14ac:dyDescent="0.3">
      <c r="A72" s="26">
        <v>66132</v>
      </c>
      <c r="B72" s="27" t="s">
        <v>81</v>
      </c>
      <c r="C72" s="70">
        <v>45615</v>
      </c>
      <c r="D72" s="28">
        <v>4</v>
      </c>
      <c r="E72" s="24">
        <v>237600</v>
      </c>
      <c r="F72" s="24">
        <v>91560</v>
      </c>
      <c r="G72" s="2">
        <f>E72-F72</f>
        <v>146040</v>
      </c>
      <c r="H72" s="2">
        <f>G72*18%</f>
        <v>26287.200000000001</v>
      </c>
      <c r="I72" s="2">
        <f>G72+H72</f>
        <v>172327.2</v>
      </c>
      <c r="J72" s="2">
        <f>G72*$J$6</f>
        <v>1460.4</v>
      </c>
      <c r="K72" s="2">
        <f>G72*$K$6</f>
        <v>7302</v>
      </c>
      <c r="L72" s="2">
        <f>G72*10%</f>
        <v>14604</v>
      </c>
      <c r="M72" s="2">
        <f>G72*10%</f>
        <v>14604</v>
      </c>
      <c r="N72" s="2"/>
      <c r="O72" s="51">
        <f>H72</f>
        <v>26287.200000000001</v>
      </c>
      <c r="P72" s="2"/>
      <c r="Q72" s="2">
        <f>I72-J72-K72-N72-O72-L72-M72</f>
        <v>108069.6</v>
      </c>
      <c r="R72" s="26"/>
      <c r="S72" s="24"/>
      <c r="T72" s="24"/>
      <c r="U72" s="24"/>
      <c r="V72" s="24">
        <v>148500</v>
      </c>
      <c r="W72" s="44" t="s">
        <v>53</v>
      </c>
      <c r="X72" s="24"/>
    </row>
    <row r="73" spans="1:24" ht="30" customHeight="1" x14ac:dyDescent="0.3">
      <c r="A73" s="26">
        <v>66132</v>
      </c>
      <c r="B73" s="27" t="s">
        <v>46</v>
      </c>
      <c r="C73" s="70"/>
      <c r="D73" s="28" t="s">
        <v>55</v>
      </c>
      <c r="E73" s="24">
        <f>O71+O72</f>
        <v>51941.7</v>
      </c>
      <c r="F73" s="24"/>
      <c r="G73" s="24"/>
      <c r="H73" s="24"/>
      <c r="I73" s="24"/>
      <c r="J73" s="24"/>
      <c r="K73" s="24"/>
      <c r="L73" s="24"/>
      <c r="M73" s="24"/>
      <c r="N73" s="24"/>
      <c r="O73" s="58"/>
      <c r="P73" s="24"/>
      <c r="Q73" s="51">
        <f>E73</f>
        <v>51941.7</v>
      </c>
      <c r="R73" s="26"/>
      <c r="S73" s="24"/>
      <c r="T73" s="24"/>
      <c r="U73" s="24"/>
      <c r="V73" s="24"/>
      <c r="W73" s="44"/>
      <c r="X73" s="24"/>
    </row>
    <row r="74" spans="1:24" ht="30" customHeight="1" x14ac:dyDescent="0.3">
      <c r="A74" s="26">
        <v>66132</v>
      </c>
      <c r="B74" s="27"/>
      <c r="C74" s="70"/>
      <c r="D74" s="28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58"/>
      <c r="P74" s="24"/>
      <c r="Q74" s="24"/>
      <c r="R74" s="26"/>
      <c r="S74" s="24"/>
      <c r="T74" s="24"/>
      <c r="U74" s="24"/>
      <c r="V74" s="24"/>
      <c r="W74" s="44"/>
      <c r="X74" s="24"/>
    </row>
    <row r="75" spans="1:24" ht="30" customHeight="1" x14ac:dyDescent="0.3">
      <c r="A75" s="33"/>
      <c r="B75" s="34"/>
      <c r="C75" s="72"/>
      <c r="D75" s="35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11">
        <f>A76</f>
        <v>67069</v>
      </c>
      <c r="S75" s="36"/>
      <c r="T75" s="36"/>
      <c r="U75" s="36"/>
      <c r="V75" s="36"/>
      <c r="W75" s="33"/>
      <c r="X75" s="36"/>
    </row>
    <row r="76" spans="1:24" ht="39" customHeight="1" x14ac:dyDescent="0.3">
      <c r="A76" s="26">
        <v>67069</v>
      </c>
      <c r="B76" s="27" t="s">
        <v>66</v>
      </c>
      <c r="C76" s="70">
        <v>45635</v>
      </c>
      <c r="D76" s="28">
        <v>7</v>
      </c>
      <c r="E76" s="24">
        <v>96000</v>
      </c>
      <c r="F76" s="24">
        <v>0</v>
      </c>
      <c r="G76" s="2">
        <f>E76-F76</f>
        <v>96000</v>
      </c>
      <c r="H76" s="2">
        <f>G76*18%</f>
        <v>17280</v>
      </c>
      <c r="I76" s="2">
        <f>G76+H76</f>
        <v>113280</v>
      </c>
      <c r="J76" s="2">
        <f>G76*$J$6</f>
        <v>960</v>
      </c>
      <c r="K76" s="2">
        <f>G76*$K$6</f>
        <v>4800</v>
      </c>
      <c r="L76" s="2"/>
      <c r="M76" s="2"/>
      <c r="N76" s="2"/>
      <c r="O76" s="51">
        <f>H76</f>
        <v>17280</v>
      </c>
      <c r="P76" s="2"/>
      <c r="Q76" s="2">
        <f>I76-J76-K76-N76-O76</f>
        <v>90240</v>
      </c>
      <c r="R76" s="55" t="s">
        <v>54</v>
      </c>
      <c r="S76" s="24"/>
      <c r="T76" s="24"/>
      <c r="U76" s="24"/>
      <c r="V76" s="2"/>
      <c r="W76" s="42"/>
      <c r="X76" s="2">
        <f>SUM(Q76:Q77,0)-SUM(V76:V77,0)</f>
        <v>107520</v>
      </c>
    </row>
    <row r="77" spans="1:24" ht="30" customHeight="1" x14ac:dyDescent="0.3">
      <c r="A77" s="26">
        <v>67069</v>
      </c>
      <c r="B77" s="27"/>
      <c r="C77" s="70"/>
      <c r="D77" s="28">
        <v>7</v>
      </c>
      <c r="E77" s="24">
        <f>O76</f>
        <v>17280</v>
      </c>
      <c r="F77" s="24"/>
      <c r="G77" s="2"/>
      <c r="H77" s="2"/>
      <c r="I77" s="2"/>
      <c r="J77" s="2"/>
      <c r="K77" s="2"/>
      <c r="L77" s="2"/>
      <c r="M77" s="2"/>
      <c r="N77" s="2"/>
      <c r="O77" s="57"/>
      <c r="P77" s="2"/>
      <c r="Q77" s="51">
        <f>E77</f>
        <v>17280</v>
      </c>
      <c r="R77" s="26"/>
      <c r="S77" s="24"/>
      <c r="T77" s="24"/>
      <c r="U77" s="24"/>
      <c r="V77" s="24"/>
      <c r="W77" s="44"/>
      <c r="X77" s="24"/>
    </row>
    <row r="78" spans="1:24" ht="30" customHeight="1" x14ac:dyDescent="0.3">
      <c r="A78" s="26">
        <v>67069</v>
      </c>
      <c r="B78" s="27"/>
      <c r="C78" s="70"/>
      <c r="D78" s="28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58"/>
      <c r="P78" s="24"/>
      <c r="Q78" s="24"/>
      <c r="R78" s="26"/>
      <c r="S78" s="24"/>
      <c r="T78" s="24"/>
      <c r="U78" s="24"/>
      <c r="V78" s="24"/>
      <c r="W78" s="44"/>
      <c r="X78" s="24"/>
    </row>
    <row r="79" spans="1:24" ht="30" customHeight="1" x14ac:dyDescent="0.3">
      <c r="A79" s="33"/>
      <c r="B79" s="34"/>
      <c r="C79" s="72"/>
      <c r="D79" s="35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11">
        <f>A80</f>
        <v>67123</v>
      </c>
      <c r="S79" s="36"/>
      <c r="T79" s="36"/>
      <c r="U79" s="36"/>
      <c r="V79" s="36"/>
      <c r="W79" s="33"/>
      <c r="X79" s="36"/>
    </row>
    <row r="80" spans="1:24" ht="30" customHeight="1" x14ac:dyDescent="0.3">
      <c r="A80" s="26">
        <v>67123</v>
      </c>
      <c r="B80" s="27" t="s">
        <v>67</v>
      </c>
      <c r="C80" s="70">
        <v>45645</v>
      </c>
      <c r="D80" s="28">
        <v>9</v>
      </c>
      <c r="E80" s="24">
        <v>20000</v>
      </c>
      <c r="F80" s="24">
        <v>0</v>
      </c>
      <c r="G80" s="2">
        <f>E80-F80</f>
        <v>20000</v>
      </c>
      <c r="H80" s="2">
        <f>G80*18%</f>
        <v>3600</v>
      </c>
      <c r="I80" s="2">
        <f>G80+H80</f>
        <v>23600</v>
      </c>
      <c r="J80" s="2">
        <f>G80*$J$6</f>
        <v>200</v>
      </c>
      <c r="K80" s="2">
        <f>G80*$K$6</f>
        <v>1000</v>
      </c>
      <c r="L80" s="2"/>
      <c r="M80" s="2"/>
      <c r="N80" s="2"/>
      <c r="O80" s="51">
        <f>H80</f>
        <v>3600</v>
      </c>
      <c r="P80" s="2"/>
      <c r="Q80" s="2">
        <f>I80-J80-K80-N80-O80</f>
        <v>18800</v>
      </c>
      <c r="R80" s="55"/>
      <c r="S80" s="24"/>
      <c r="T80" s="24"/>
      <c r="U80" s="24"/>
      <c r="V80" s="2"/>
      <c r="W80" s="42"/>
      <c r="X80" s="2">
        <f>SUM(Q80:Q81,0)-SUM(V80:V81,0)</f>
        <v>22400</v>
      </c>
    </row>
    <row r="81" spans="1:24" ht="30" customHeight="1" x14ac:dyDescent="0.3">
      <c r="A81" s="26">
        <v>67123</v>
      </c>
      <c r="B81" s="27" t="s">
        <v>46</v>
      </c>
      <c r="C81" s="70"/>
      <c r="D81" s="28">
        <v>9</v>
      </c>
      <c r="E81" s="24">
        <f>O80</f>
        <v>3600</v>
      </c>
      <c r="F81" s="24"/>
      <c r="G81" s="2"/>
      <c r="H81" s="2"/>
      <c r="I81" s="2"/>
      <c r="J81" s="2"/>
      <c r="K81" s="2"/>
      <c r="L81" s="2"/>
      <c r="M81" s="2"/>
      <c r="N81" s="2"/>
      <c r="O81" s="57"/>
      <c r="P81" s="2"/>
      <c r="Q81" s="51">
        <f>E81</f>
        <v>3600</v>
      </c>
      <c r="R81" s="26"/>
      <c r="S81" s="24"/>
      <c r="T81" s="24"/>
      <c r="U81" s="24"/>
      <c r="V81" s="24"/>
      <c r="W81" s="44"/>
      <c r="X81" s="24"/>
    </row>
    <row r="82" spans="1:24" ht="30" customHeight="1" thickBot="1" x14ac:dyDescent="0.35">
      <c r="A82" s="26">
        <v>67123</v>
      </c>
      <c r="B82" s="24"/>
      <c r="C82" s="73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47"/>
      <c r="X82" s="24"/>
    </row>
    <row r="83" spans="1:24" ht="30" customHeight="1" x14ac:dyDescent="0.3">
      <c r="A83" s="8"/>
      <c r="B83" s="8"/>
      <c r="C83" s="74"/>
      <c r="D83" s="8"/>
      <c r="E83" s="8"/>
      <c r="F83" s="8"/>
      <c r="G83" s="8"/>
      <c r="H83" s="8"/>
      <c r="I83" s="25"/>
      <c r="J83" s="25">
        <f t="shared" ref="J83:Q83" si="0">SUM(J8:J82)</f>
        <v>33095.547500000008</v>
      </c>
      <c r="K83" s="25">
        <f t="shared" si="0"/>
        <v>165481.33749999999</v>
      </c>
      <c r="L83" s="25">
        <f t="shared" si="0"/>
        <v>14604</v>
      </c>
      <c r="M83" s="25">
        <f t="shared" si="0"/>
        <v>14604</v>
      </c>
      <c r="N83" s="25">
        <f t="shared" si="0"/>
        <v>49162.8</v>
      </c>
      <c r="O83" s="25">
        <f t="shared" si="0"/>
        <v>595732.85499999998</v>
      </c>
      <c r="P83" s="25">
        <f t="shared" si="0"/>
        <v>49700</v>
      </c>
      <c r="Q83" s="25">
        <f t="shared" si="0"/>
        <v>3578709.9399999995</v>
      </c>
      <c r="R83" s="25"/>
      <c r="S83" s="25" t="s">
        <v>5</v>
      </c>
      <c r="T83" s="25"/>
      <c r="U83" s="25"/>
      <c r="V83" s="25">
        <f>SUM(V8:V82)</f>
        <v>3646283</v>
      </c>
      <c r="W83" s="48"/>
      <c r="X83" s="25">
        <f>SUM(X8:X82)</f>
        <v>-67573.059999999939</v>
      </c>
    </row>
    <row r="84" spans="1:24" ht="30" customHeight="1" x14ac:dyDescent="0.3">
      <c r="A84" s="2"/>
      <c r="B84" s="2"/>
      <c r="C84" s="75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46"/>
      <c r="X84" s="2"/>
    </row>
    <row r="85" spans="1:24" ht="30" customHeight="1" thickBot="1" x14ac:dyDescent="0.35">
      <c r="A85" s="16"/>
      <c r="B85" s="16"/>
      <c r="C85" s="65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7" t="s">
        <v>4</v>
      </c>
      <c r="T85" s="16"/>
      <c r="U85" s="16"/>
      <c r="V85" s="17">
        <f>Q83-V83</f>
        <v>-67573.060000000522</v>
      </c>
      <c r="W85" s="45"/>
      <c r="X85" s="16"/>
    </row>
    <row r="87" spans="1:24" ht="30" customHeight="1" thickBot="1" x14ac:dyDescent="0.35"/>
    <row r="88" spans="1:24" ht="30" customHeight="1" thickBot="1" x14ac:dyDescent="0.35">
      <c r="I88" s="92" t="s">
        <v>28</v>
      </c>
      <c r="J88" s="93"/>
      <c r="K88" s="93"/>
      <c r="L88" s="93"/>
      <c r="M88" s="93"/>
      <c r="N88" s="94"/>
    </row>
    <row r="89" spans="1:24" ht="30" customHeight="1" thickBot="1" x14ac:dyDescent="0.35">
      <c r="I89" s="95">
        <v>45769</v>
      </c>
      <c r="J89" s="96"/>
      <c r="K89" s="96"/>
      <c r="L89" s="96"/>
      <c r="M89" s="96"/>
      <c r="N89" s="97"/>
    </row>
    <row r="90" spans="1:24" ht="30" customHeight="1" x14ac:dyDescent="0.3">
      <c r="I90" s="98" t="s">
        <v>25</v>
      </c>
      <c r="J90" s="99"/>
      <c r="K90" s="100">
        <f>K83+N83+L83+M83</f>
        <v>243852.13750000001</v>
      </c>
      <c r="L90" s="101"/>
      <c r="M90" s="101"/>
      <c r="N90" s="102"/>
    </row>
    <row r="91" spans="1:24" ht="30" customHeight="1" x14ac:dyDescent="0.3">
      <c r="I91" s="82" t="s">
        <v>26</v>
      </c>
      <c r="J91" s="83"/>
      <c r="K91" s="103">
        <f>V85</f>
        <v>-67573.060000000522</v>
      </c>
      <c r="L91" s="104"/>
      <c r="M91" s="104"/>
      <c r="N91" s="105"/>
    </row>
    <row r="92" spans="1:24" ht="30" customHeight="1" x14ac:dyDescent="0.3">
      <c r="I92" s="82" t="s">
        <v>50</v>
      </c>
      <c r="J92" s="83"/>
      <c r="K92" s="84">
        <f>P83</f>
        <v>49700</v>
      </c>
      <c r="L92" s="85"/>
      <c r="M92" s="85"/>
      <c r="N92" s="86"/>
    </row>
    <row r="93" spans="1:24" ht="30" customHeight="1" thickBot="1" x14ac:dyDescent="0.35">
      <c r="I93" s="87" t="s">
        <v>27</v>
      </c>
      <c r="J93" s="88"/>
      <c r="K93" s="89" t="s">
        <v>58</v>
      </c>
      <c r="L93" s="90"/>
      <c r="M93" s="90"/>
      <c r="N93" s="91"/>
    </row>
  </sheetData>
  <mergeCells count="10">
    <mergeCell ref="I92:J92"/>
    <mergeCell ref="K92:N92"/>
    <mergeCell ref="I93:J93"/>
    <mergeCell ref="K93:N93"/>
    <mergeCell ref="I88:N88"/>
    <mergeCell ref="I89:N89"/>
    <mergeCell ref="I90:J90"/>
    <mergeCell ref="K90:N90"/>
    <mergeCell ref="I91:J91"/>
    <mergeCell ref="K91:N91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2023-07-13T09:30:26Z</cp:lastPrinted>
  <dcterms:created xsi:type="dcterms:W3CDTF">2022-06-10T14:11:52Z</dcterms:created>
  <dcterms:modified xsi:type="dcterms:W3CDTF">2025-05-29T05:43:17Z</dcterms:modified>
</cp:coreProperties>
</file>