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CBFA343A-3274-431C-A9DC-736FD54D0E12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M26" i="1"/>
  <c r="G22" i="1"/>
  <c r="J22" i="1" s="1"/>
  <c r="R20" i="1"/>
  <c r="R15" i="1"/>
  <c r="R11" i="1"/>
  <c r="R7" i="1"/>
  <c r="X13" i="1"/>
  <c r="K22" i="1" l="1"/>
  <c r="H22" i="1"/>
  <c r="X26" i="1"/>
  <c r="U17" i="1"/>
  <c r="G17" i="1"/>
  <c r="I22" i="1" l="1"/>
  <c r="N22" i="1"/>
  <c r="H17" i="1"/>
  <c r="J17" i="1"/>
  <c r="K17" i="1"/>
  <c r="I17" i="1" l="1"/>
  <c r="N17" i="1"/>
  <c r="E18" i="1" s="1"/>
  <c r="Q18" i="1" s="1"/>
  <c r="Q22" i="1"/>
  <c r="U12" i="1"/>
  <c r="G12" i="1"/>
  <c r="G8" i="1"/>
  <c r="Q17" i="1" l="1"/>
  <c r="Z20" i="1" s="1"/>
  <c r="H12" i="1"/>
  <c r="J12" i="1"/>
  <c r="K12" i="1"/>
  <c r="K8" i="1"/>
  <c r="K26" i="1" s="1"/>
  <c r="N34" i="1" s="1"/>
  <c r="N8" i="1"/>
  <c r="H8" i="1"/>
  <c r="J8" i="1"/>
  <c r="E9" i="1" l="1"/>
  <c r="Q9" i="1" s="1"/>
  <c r="I12" i="1"/>
  <c r="N12" i="1"/>
  <c r="E13" i="1" s="1"/>
  <c r="Q13" i="1" s="1"/>
  <c r="I8" i="1"/>
  <c r="Q8" i="1" s="1"/>
  <c r="Z11" i="1" s="1"/>
  <c r="N26" i="1" l="1"/>
  <c r="N37" i="1" s="1"/>
  <c r="Q12" i="1"/>
  <c r="Z15" i="1" s="1"/>
  <c r="Q26" i="1"/>
  <c r="X28" i="1" s="1"/>
  <c r="N35" i="1" s="1"/>
</calcChain>
</file>

<file path=xl/sharedStrings.xml><?xml version="1.0" encoding="utf-8"?>
<sst xmlns="http://schemas.openxmlformats.org/spreadsheetml/2006/main" count="63" uniqueCount="58">
  <si>
    <t>Amount</t>
  </si>
  <si>
    <t>PAYMENT NOTE No.</t>
  </si>
  <si>
    <t>UTR</t>
  </si>
  <si>
    <t>SD (5%)</t>
  </si>
  <si>
    <t>Advance paid</t>
  </si>
  <si>
    <t>Total Payable Amount Rs. -</t>
  </si>
  <si>
    <t>Balance Payable Amount Rs. -</t>
  </si>
  <si>
    <t>Total Paid Amount Rs. -</t>
  </si>
  <si>
    <t>Hold Amount</t>
  </si>
  <si>
    <t xml:space="preserve">Painting and Finishing </t>
  </si>
  <si>
    <t>Jasbir Boaring</t>
  </si>
  <si>
    <t>Miyani Village Drilling WOrK</t>
  </si>
  <si>
    <t>Kheri Bairagi Village Drilling WOrK</t>
  </si>
  <si>
    <t>RIUP23/684</t>
  </si>
  <si>
    <t>15-06-2023 NEFT/AXISP00398841898/RIUP23/684/JASBIR BORING CO 198000.00</t>
  </si>
  <si>
    <t>Chausana Village Drilling WOrK</t>
  </si>
  <si>
    <t>RIUP23/935</t>
  </si>
  <si>
    <t>NEFT/AXISP00401442265/RIUP23/934/JASBIR BORING CO 99000.1</t>
  </si>
  <si>
    <t>RIUP23/1339</t>
  </si>
  <si>
    <t>02-08-2023 NEFT/AXISP00411992214/RIUP23/1339/JASBIR BORING C 13500.00</t>
  </si>
  <si>
    <t>01-08-2023 NEFT/AXISP00411711488/RIUP23/1319/JASBIR BORING C 211500.00</t>
  </si>
  <si>
    <t>RIUP23/1319</t>
  </si>
  <si>
    <t>01-08-2023 NEFT/AXISP00411711487/RIUP23/1320/JASBIR BORING C 112500.00</t>
  </si>
  <si>
    <t>RIUP23/1320</t>
  </si>
  <si>
    <t>Advance / Surplus</t>
  </si>
  <si>
    <t>Debit</t>
  </si>
  <si>
    <t>Nil</t>
  </si>
  <si>
    <t>GSt Remaining</t>
  </si>
  <si>
    <t>16-05-2024 NEFT/AXISP00500630406/RIUP24/0495/JASBIR BORING CO/HDFC0000162 211500.00</t>
  </si>
  <si>
    <t>16-05-2024 NEFT/AXISP00500630405/RIUP24/0448/JASBIR BORING CO/HDFC0000162 40500.00</t>
  </si>
  <si>
    <t>01-06-2024 NEFT/AXISP00505100925/RIUP24/0446/JASBIR BORING CO/HDFC0000162 40500.00</t>
  </si>
  <si>
    <t>01-06-2024 NEFT/AXISP00505106988/RIUP24/0447/JASBIR BORING CO/HDFC0000162 40500.00</t>
  </si>
  <si>
    <t>Updated on 09-08-2024 ( By Nakshatra )</t>
  </si>
  <si>
    <t>Chausana Village JASBIR BORING CO. work</t>
  </si>
  <si>
    <t>GST release note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</si>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</sst>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0"/>
      <color theme="1"/>
      <name val="Comic Sans MS"/>
      <family val="4"/>
    </font>
    <font>
      <sz val="10"/>
      <color theme="1"/>
      <name val="Comic Sans MS"/>
      <family val="4"/>
    </font>
    <font>
      <b/>
      <sz val="16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164" fontId="5" fillId="2" borderId="9" xfId="1" applyNumberFormat="1" applyFont="1" applyFill="1" applyBorder="1" applyAlignment="1">
      <alignment vertical="center"/>
    </xf>
    <xf numFmtId="164" fontId="5" fillId="2" borderId="4" xfId="1" applyNumberFormat="1" applyFont="1" applyFill="1" applyBorder="1" applyAlignment="1">
      <alignment vertical="center"/>
    </xf>
    <xf numFmtId="164" fontId="5" fillId="2" borderId="3" xfId="1" applyNumberFormat="1" applyFont="1" applyFill="1" applyBorder="1" applyAlignment="1">
      <alignment vertical="center"/>
    </xf>
    <xf numFmtId="164" fontId="5" fillId="2" borderId="5" xfId="1" applyNumberFormat="1" applyFont="1" applyFill="1" applyBorder="1" applyAlignment="1">
      <alignment vertical="center"/>
    </xf>
    <xf numFmtId="164" fontId="4" fillId="2" borderId="3" xfId="1" applyNumberFormat="1" applyFont="1" applyFill="1" applyBorder="1" applyAlignment="1">
      <alignment vertical="center"/>
    </xf>
    <xf numFmtId="164" fontId="4" fillId="2" borderId="4" xfId="1" applyNumberFormat="1" applyFont="1" applyFill="1" applyBorder="1" applyAlignment="1">
      <alignment vertical="center"/>
    </xf>
    <xf numFmtId="0" fontId="0" fillId="2" borderId="0" xfId="0" applyFill="1" applyAlignment="1">
      <alignment vertical="center" wrapText="1"/>
    </xf>
    <xf numFmtId="164" fontId="2" fillId="2" borderId="4" xfId="1" applyNumberFormat="1" applyFont="1" applyFill="1" applyBorder="1" applyAlignment="1">
      <alignment vertical="center"/>
    </xf>
    <xf numFmtId="164" fontId="5" fillId="2" borderId="1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5" fillId="3" borderId="6" xfId="1" applyNumberFormat="1" applyFont="1" applyFill="1" applyBorder="1" applyAlignment="1">
      <alignment vertical="center"/>
    </xf>
    <xf numFmtId="164" fontId="5" fillId="0" borderId="7" xfId="1" applyNumberFormat="1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9" fontId="5" fillId="2" borderId="10" xfId="1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 wrapText="1"/>
    </xf>
    <xf numFmtId="9" fontId="5" fillId="3" borderId="6" xfId="1" applyNumberFormat="1" applyFont="1" applyFill="1" applyBorder="1" applyAlignment="1">
      <alignment vertical="center"/>
    </xf>
    <xf numFmtId="0" fontId="4" fillId="4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64" fontId="5" fillId="2" borderId="6" xfId="1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 wrapText="1"/>
    </xf>
    <xf numFmtId="43" fontId="5" fillId="2" borderId="6" xfId="1" applyFont="1" applyFill="1" applyBorder="1" applyAlignment="1">
      <alignment vertical="center"/>
    </xf>
    <xf numFmtId="9" fontId="5" fillId="2" borderId="6" xfId="1" applyNumberFormat="1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 wrapText="1"/>
    </xf>
    <xf numFmtId="164" fontId="5" fillId="0" borderId="6" xfId="1" applyNumberFormat="1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164" fontId="5" fillId="0" borderId="7" xfId="1" applyNumberFormat="1" applyFont="1" applyFill="1" applyBorder="1" applyAlignment="1">
      <alignment horizontal="right" vertical="center"/>
    </xf>
    <xf numFmtId="0" fontId="4" fillId="0" borderId="7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164" fontId="0" fillId="2" borderId="10" xfId="1" applyNumberFormat="1" applyFont="1" applyFill="1" applyBorder="1" applyAlignment="1">
      <alignment vertical="center"/>
    </xf>
    <xf numFmtId="164" fontId="0" fillId="3" borderId="6" xfId="1" applyNumberFormat="1" applyFont="1" applyFill="1" applyBorder="1" applyAlignment="1">
      <alignment vertical="center"/>
    </xf>
    <xf numFmtId="164" fontId="0" fillId="2" borderId="6" xfId="1" applyNumberFormat="1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164" fontId="0" fillId="0" borderId="7" xfId="1" applyNumberFormat="1" applyFont="1" applyFill="1" applyBorder="1" applyAlignment="1">
      <alignment vertical="center"/>
    </xf>
    <xf numFmtId="164" fontId="0" fillId="2" borderId="3" xfId="1" applyNumberFormat="1" applyFont="1" applyFill="1" applyBorder="1" applyAlignment="1">
      <alignment vertical="center"/>
    </xf>
    <xf numFmtId="164" fontId="0" fillId="2" borderId="5" xfId="1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165" fontId="0" fillId="2" borderId="0" xfId="0" applyNumberFormat="1" applyFill="1" applyAlignment="1">
      <alignment vertical="center"/>
    </xf>
    <xf numFmtId="165" fontId="5" fillId="2" borderId="10" xfId="1" applyNumberFormat="1" applyFont="1" applyFill="1" applyBorder="1" applyAlignment="1">
      <alignment vertical="center"/>
    </xf>
    <xf numFmtId="165" fontId="5" fillId="3" borderId="6" xfId="1" applyNumberFormat="1" applyFont="1" applyFill="1" applyBorder="1" applyAlignment="1">
      <alignment vertical="center"/>
    </xf>
    <xf numFmtId="165" fontId="5" fillId="2" borderId="6" xfId="0" applyNumberFormat="1" applyFont="1" applyFill="1" applyBorder="1" applyAlignment="1">
      <alignment horizontal="center" vertical="center"/>
    </xf>
    <xf numFmtId="165" fontId="5" fillId="3" borderId="6" xfId="0" applyNumberFormat="1" applyFont="1" applyFill="1" applyBorder="1" applyAlignment="1">
      <alignment horizontal="center" vertical="center"/>
    </xf>
    <xf numFmtId="165" fontId="5" fillId="0" borderId="6" xfId="1" applyNumberFormat="1" applyFont="1" applyFill="1" applyBorder="1" applyAlignment="1">
      <alignment vertical="center"/>
    </xf>
    <xf numFmtId="165" fontId="5" fillId="0" borderId="7" xfId="0" applyNumberFormat="1" applyFont="1" applyBorder="1" applyAlignment="1">
      <alignment horizontal="center" vertical="center"/>
    </xf>
    <xf numFmtId="165" fontId="5" fillId="2" borderId="3" xfId="1" applyNumberFormat="1" applyFont="1" applyFill="1" applyBorder="1" applyAlignment="1">
      <alignment vertical="center"/>
    </xf>
    <xf numFmtId="165" fontId="5" fillId="2" borderId="5" xfId="1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5" fillId="2" borderId="10" xfId="1" applyNumberFormat="1" applyFont="1" applyFill="1" applyBorder="1" applyAlignment="1">
      <alignment vertical="center"/>
    </xf>
    <xf numFmtId="0" fontId="5" fillId="3" borderId="6" xfId="1" applyNumberFormat="1" applyFont="1" applyFill="1" applyBorder="1" applyAlignment="1">
      <alignment vertical="center"/>
    </xf>
    <xf numFmtId="0" fontId="5" fillId="2" borderId="6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0" fontId="5" fillId="0" borderId="6" xfId="1" applyNumberFormat="1" applyFont="1" applyFill="1" applyBorder="1" applyAlignment="1">
      <alignment vertical="center"/>
    </xf>
    <xf numFmtId="0" fontId="5" fillId="0" borderId="7" xfId="0" applyNumberFormat="1" applyFont="1" applyBorder="1" applyAlignment="1">
      <alignment horizontal="center" vertical="center"/>
    </xf>
    <xf numFmtId="0" fontId="5" fillId="2" borderId="3" xfId="1" applyNumberFormat="1" applyFont="1" applyFill="1" applyBorder="1" applyAlignment="1">
      <alignment vertical="center"/>
    </xf>
    <xf numFmtId="0" fontId="5" fillId="2" borderId="5" xfId="1" applyNumberFormat="1" applyFont="1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ont="1"/>
    <xf numFmtId="0" fontId="3" fillId="2" borderId="10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 wrapText="1"/>
    </xf>
    <xf numFmtId="14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4" fontId="8" fillId="2" borderId="10" xfId="1" applyNumberFormat="1" applyFont="1" applyFill="1" applyBorder="1" applyAlignment="1">
      <alignment horizontal="center" vertical="center"/>
    </xf>
    <xf numFmtId="164" fontId="3" fillId="2" borderId="10" xfId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="85" zoomScaleNormal="85" workbookViewId="0">
      <selection activeCell="B4" sqref="B4"/>
    </sheetView>
  </sheetViews>
  <sheetFormatPr defaultColWidth="9" defaultRowHeight="20.100000000000001" customHeight="1" x14ac:dyDescent="0.3"/>
  <cols>
    <col min="1" max="1" width="9" style="1"/>
    <col min="2" max="2" width="30" style="1" customWidth="1"/>
    <col min="3" max="3" width="13.44140625" style="48" bestFit="1" customWidth="1"/>
    <col min="4" max="4" width="11.5546875" style="57" bestFit="1" customWidth="1"/>
    <col min="5" max="5" width="13.33203125" style="1" bestFit="1" customWidth="1"/>
    <col min="6" max="7" width="13.33203125" style="1" customWidth="1"/>
    <col min="8" max="8" width="14.6640625" style="3" customWidth="1"/>
    <col min="9" max="9" width="12.88671875" style="3" bestFit="1" customWidth="1"/>
    <col min="10" max="10" width="10.6640625" style="1" bestFit="1" customWidth="1"/>
    <col min="11" max="11" width="12.6640625" style="1" bestFit="1" customWidth="1"/>
    <col min="12" max="12" width="13.6640625" style="1" bestFit="1" customWidth="1"/>
    <col min="13" max="13" width="10.33203125" style="1" customWidth="1"/>
    <col min="14" max="14" width="15" style="1" bestFit="1" customWidth="1"/>
    <col min="15" max="15" width="13.109375" style="1" customWidth="1"/>
    <col min="16" max="16" width="8.33203125" style="1" customWidth="1"/>
    <col min="17" max="17" width="14.88671875" style="1" customWidth="1"/>
    <col min="18" max="18" width="8.6640625" style="1" bestFit="1" customWidth="1"/>
    <col min="19" max="19" width="21.6640625" style="1" bestFit="1" customWidth="1"/>
    <col min="20" max="20" width="13.88671875" style="1" customWidth="1"/>
    <col min="21" max="21" width="14.5546875" style="1" bestFit="1" customWidth="1"/>
    <col min="22" max="23" width="14.5546875" style="1" customWidth="1"/>
    <col min="24" max="24" width="15.33203125" style="1" customWidth="1"/>
    <col min="25" max="25" width="86.44140625" style="38" bestFit="1" customWidth="1"/>
    <col min="26" max="26" width="10.33203125" style="1" bestFit="1" customWidth="1"/>
    <col min="27" max="16384" width="9" style="1"/>
  </cols>
  <sheetData>
    <row r="1" spans="1:26" s="68" customFormat="1" ht="24.9" customHeight="1" x14ac:dyDescent="0.3">
      <c r="A1" s="66" t="s">
        <v>35</v>
      </c>
      <c r="B1" s="67" t="s">
        <v>10</v>
      </c>
    </row>
    <row r="2" spans="1:26" s="68" customFormat="1" ht="24.9" customHeight="1" x14ac:dyDescent="0.3">
      <c r="A2" s="66" t="s">
        <v>36</v>
      </c>
      <c r="B2" s="68" t="s">
        <v>37</v>
      </c>
    </row>
    <row r="3" spans="1:26" s="68" customFormat="1" ht="30.6" customHeight="1" x14ac:dyDescent="0.3">
      <c r="A3" s="66" t="s">
        <v>38</v>
      </c>
      <c r="B3" s="66" t="s">
        <v>39</v>
      </c>
    </row>
    <row r="4" spans="1:26" s="68" customFormat="1" ht="24.9" customHeight="1" thickBot="1" x14ac:dyDescent="0.35">
      <c r="A4" s="66" t="s">
        <v>40</v>
      </c>
      <c r="B4" s="66" t="s">
        <v>39</v>
      </c>
    </row>
    <row r="5" spans="1:26" s="11" customFormat="1" ht="20.100000000000001" customHeight="1" thickBot="1" x14ac:dyDescent="0.35">
      <c r="A5" s="69" t="s">
        <v>41</v>
      </c>
      <c r="B5" s="70" t="s">
        <v>42</v>
      </c>
      <c r="C5" s="71" t="s">
        <v>43</v>
      </c>
      <c r="D5" s="72" t="s">
        <v>44</v>
      </c>
      <c r="E5" s="70" t="s">
        <v>45</v>
      </c>
      <c r="F5" s="70" t="s">
        <v>46</v>
      </c>
      <c r="G5" s="72" t="s">
        <v>47</v>
      </c>
      <c r="H5" s="73" t="s">
        <v>48</v>
      </c>
      <c r="I5" s="74" t="s">
        <v>0</v>
      </c>
      <c r="J5" s="70" t="s">
        <v>49</v>
      </c>
      <c r="K5" s="70" t="s">
        <v>50</v>
      </c>
      <c r="L5" s="70" t="s">
        <v>51</v>
      </c>
      <c r="M5" s="70" t="s">
        <v>52</v>
      </c>
      <c r="N5" s="70" t="s">
        <v>53</v>
      </c>
      <c r="O5" s="20" t="s">
        <v>9</v>
      </c>
      <c r="P5" s="20" t="s">
        <v>8</v>
      </c>
      <c r="Q5" s="70" t="s">
        <v>54</v>
      </c>
      <c r="R5" s="4"/>
      <c r="S5" s="19" t="s">
        <v>1</v>
      </c>
      <c r="T5" s="70" t="s">
        <v>55</v>
      </c>
      <c r="U5" s="70" t="s">
        <v>56</v>
      </c>
      <c r="V5" s="18" t="s">
        <v>3</v>
      </c>
      <c r="W5" s="19" t="s">
        <v>4</v>
      </c>
      <c r="X5" s="70" t="s">
        <v>57</v>
      </c>
      <c r="Y5" s="70" t="s">
        <v>2</v>
      </c>
    </row>
    <row r="6" spans="1:26" ht="20.100000000000001" customHeight="1" x14ac:dyDescent="0.3">
      <c r="B6" s="13"/>
      <c r="C6" s="49"/>
      <c r="D6" s="58"/>
      <c r="E6" s="13"/>
      <c r="F6" s="13"/>
      <c r="G6" s="13"/>
      <c r="H6" s="13"/>
      <c r="I6" s="13"/>
      <c r="J6" s="21">
        <v>0.01</v>
      </c>
      <c r="K6" s="21">
        <v>0.05</v>
      </c>
      <c r="L6" s="21">
        <v>0</v>
      </c>
      <c r="M6" s="21">
        <v>0</v>
      </c>
      <c r="N6" s="21">
        <v>0.18</v>
      </c>
      <c r="O6" s="13">
        <v>0</v>
      </c>
      <c r="P6" s="13"/>
      <c r="Q6" s="13"/>
      <c r="R6" s="22"/>
      <c r="S6" s="13"/>
      <c r="T6" s="13"/>
      <c r="U6" s="21">
        <v>0.01</v>
      </c>
      <c r="V6" s="21">
        <v>0.05</v>
      </c>
      <c r="W6" s="13"/>
      <c r="X6" s="13"/>
      <c r="Y6" s="39"/>
    </row>
    <row r="7" spans="1:26" s="14" customFormat="1" ht="20.100000000000001" customHeight="1" x14ac:dyDescent="0.3">
      <c r="B7" s="15"/>
      <c r="C7" s="50"/>
      <c r="D7" s="59"/>
      <c r="E7" s="15"/>
      <c r="F7" s="15"/>
      <c r="G7" s="15"/>
      <c r="H7" s="15"/>
      <c r="I7" s="15"/>
      <c r="J7" s="23"/>
      <c r="K7" s="23"/>
      <c r="L7" s="23"/>
      <c r="M7" s="23"/>
      <c r="N7" s="23"/>
      <c r="O7" s="15"/>
      <c r="P7" s="15"/>
      <c r="Q7" s="15"/>
      <c r="R7" s="24">
        <f>A8</f>
        <v>58143</v>
      </c>
      <c r="S7" s="15"/>
      <c r="T7" s="15"/>
      <c r="U7" s="23"/>
      <c r="V7" s="23"/>
      <c r="W7" s="15"/>
      <c r="X7" s="15"/>
      <c r="Y7" s="40"/>
    </row>
    <row r="8" spans="1:26" ht="20.100000000000001" customHeight="1" x14ac:dyDescent="0.3">
      <c r="A8" s="1">
        <v>58143</v>
      </c>
      <c r="B8" s="25" t="s">
        <v>11</v>
      </c>
      <c r="C8" s="51">
        <v>45129</v>
      </c>
      <c r="D8" s="60">
        <v>174</v>
      </c>
      <c r="E8" s="26">
        <v>225000</v>
      </c>
      <c r="F8" s="26"/>
      <c r="G8" s="26">
        <f>E8-F8</f>
        <v>225000</v>
      </c>
      <c r="H8" s="26">
        <f>ROUND(G8*18%,)</f>
        <v>40500</v>
      </c>
      <c r="I8" s="26">
        <f>G8+H8</f>
        <v>265500</v>
      </c>
      <c r="J8" s="26">
        <f>ROUND(G8*1%,)</f>
        <v>2250</v>
      </c>
      <c r="K8" s="26">
        <f>G8*5%</f>
        <v>11250</v>
      </c>
      <c r="L8" s="26">
        <v>0</v>
      </c>
      <c r="M8" s="26">
        <v>0</v>
      </c>
      <c r="N8" s="26">
        <f>G8*N6</f>
        <v>40500</v>
      </c>
      <c r="O8" s="26">
        <v>0</v>
      </c>
      <c r="P8" s="26">
        <v>0</v>
      </c>
      <c r="Q8" s="26">
        <f>I8-SUM(J8:P8)</f>
        <v>211500</v>
      </c>
      <c r="R8" s="27"/>
      <c r="S8" s="26" t="s">
        <v>21</v>
      </c>
      <c r="T8" s="26">
        <v>211500</v>
      </c>
      <c r="U8" s="28"/>
      <c r="V8" s="29"/>
      <c r="W8" s="26"/>
      <c r="X8" s="26">
        <v>211500</v>
      </c>
      <c r="Y8" s="47" t="s">
        <v>20</v>
      </c>
    </row>
    <row r="9" spans="1:26" ht="20.100000000000001" customHeight="1" x14ac:dyDescent="0.3">
      <c r="A9" s="1">
        <v>58143</v>
      </c>
      <c r="B9" s="25" t="s">
        <v>34</v>
      </c>
      <c r="C9" s="51"/>
      <c r="D9" s="60">
        <v>174</v>
      </c>
      <c r="E9" s="26">
        <f>N8</f>
        <v>40500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>
        <f>E9</f>
        <v>40500</v>
      </c>
      <c r="R9" s="27"/>
      <c r="S9" s="26"/>
      <c r="T9" s="26"/>
      <c r="U9" s="28"/>
      <c r="V9" s="29"/>
      <c r="W9" s="26"/>
      <c r="X9" s="26">
        <v>40500</v>
      </c>
      <c r="Y9" s="41" t="s">
        <v>29</v>
      </c>
    </row>
    <row r="10" spans="1:26" ht="20.100000000000001" customHeight="1" x14ac:dyDescent="0.3">
      <c r="A10" s="1">
        <v>58143</v>
      </c>
      <c r="B10" s="25"/>
      <c r="C10" s="51"/>
      <c r="D10" s="60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7"/>
      <c r="S10" s="26"/>
      <c r="T10" s="26"/>
      <c r="U10" s="28"/>
      <c r="V10" s="29"/>
      <c r="W10" s="26"/>
      <c r="X10" s="26"/>
      <c r="Y10" s="41"/>
    </row>
    <row r="11" spans="1:26" s="14" customFormat="1" ht="20.100000000000001" customHeight="1" x14ac:dyDescent="0.3">
      <c r="B11" s="30"/>
      <c r="C11" s="52"/>
      <c r="D11" s="61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24">
        <f>A12</f>
        <v>57709</v>
      </c>
      <c r="S11" s="15"/>
      <c r="T11" s="15"/>
      <c r="U11" s="23"/>
      <c r="V11" s="23"/>
      <c r="W11" s="15"/>
      <c r="X11" s="15"/>
      <c r="Y11" s="40"/>
      <c r="Z11" s="17">
        <f>SUM(Q7:Q10)-SUM(X7:X10)</f>
        <v>0</v>
      </c>
    </row>
    <row r="12" spans="1:26" ht="20.100000000000001" customHeight="1" x14ac:dyDescent="0.3">
      <c r="A12" s="1">
        <v>57709</v>
      </c>
      <c r="B12" s="25" t="s">
        <v>12</v>
      </c>
      <c r="C12" s="51">
        <v>45129</v>
      </c>
      <c r="D12" s="60">
        <v>172</v>
      </c>
      <c r="E12" s="26">
        <v>225000</v>
      </c>
      <c r="F12" s="26"/>
      <c r="G12" s="26">
        <f>E12-F12</f>
        <v>225000</v>
      </c>
      <c r="H12" s="26">
        <f>ROUND(G12*18%,)</f>
        <v>40500</v>
      </c>
      <c r="I12" s="26">
        <f>G12+H12</f>
        <v>265500</v>
      </c>
      <c r="J12" s="26">
        <f>ROUND(G12*1%,)</f>
        <v>2250</v>
      </c>
      <c r="K12" s="26">
        <f>G12*5%</f>
        <v>11250</v>
      </c>
      <c r="L12" s="26">
        <v>0</v>
      </c>
      <c r="M12" s="26">
        <v>0</v>
      </c>
      <c r="N12" s="26">
        <f>H12</f>
        <v>40500</v>
      </c>
      <c r="O12" s="26">
        <v>0</v>
      </c>
      <c r="P12" s="26">
        <v>0</v>
      </c>
      <c r="Q12" s="26">
        <f>I12-SUM(J12:P12)</f>
        <v>211500</v>
      </c>
      <c r="R12" s="27"/>
      <c r="S12" s="26" t="s">
        <v>13</v>
      </c>
      <c r="T12" s="26">
        <v>200000</v>
      </c>
      <c r="U12" s="28">
        <f>T12*U11</f>
        <v>0</v>
      </c>
      <c r="V12" s="29"/>
      <c r="W12" s="26"/>
      <c r="X12" s="26">
        <v>198000</v>
      </c>
      <c r="Y12" s="41" t="s">
        <v>14</v>
      </c>
    </row>
    <row r="13" spans="1:26" ht="20.100000000000001" customHeight="1" x14ac:dyDescent="0.3">
      <c r="A13" s="1">
        <v>57709</v>
      </c>
      <c r="B13" s="25" t="s">
        <v>34</v>
      </c>
      <c r="C13" s="51"/>
      <c r="D13" s="60">
        <v>172</v>
      </c>
      <c r="E13" s="26">
        <f>N12</f>
        <v>40500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>
        <f>E13</f>
        <v>40500</v>
      </c>
      <c r="R13" s="27"/>
      <c r="S13" s="26" t="s">
        <v>18</v>
      </c>
      <c r="T13" s="26">
        <v>13500</v>
      </c>
      <c r="U13" s="29">
        <v>0</v>
      </c>
      <c r="V13" s="29"/>
      <c r="W13" s="26"/>
      <c r="X13" s="26">
        <f>T13-U13</f>
        <v>13500</v>
      </c>
      <c r="Y13" s="41" t="s">
        <v>19</v>
      </c>
    </row>
    <row r="14" spans="1:26" ht="20.100000000000001" customHeight="1" x14ac:dyDescent="0.3">
      <c r="A14" s="1">
        <v>57709</v>
      </c>
      <c r="B14" s="25"/>
      <c r="C14" s="51"/>
      <c r="D14" s="60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7"/>
      <c r="S14" s="26"/>
      <c r="T14" s="26"/>
      <c r="U14" s="29"/>
      <c r="V14" s="29"/>
      <c r="W14" s="26"/>
      <c r="X14" s="26">
        <v>40500</v>
      </c>
      <c r="Y14" s="41" t="s">
        <v>30</v>
      </c>
    </row>
    <row r="15" spans="1:26" s="14" customFormat="1" ht="20.100000000000001" customHeight="1" x14ac:dyDescent="0.3">
      <c r="B15" s="15"/>
      <c r="C15" s="50"/>
      <c r="D15" s="59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24">
        <f>A16</f>
        <v>58091</v>
      </c>
      <c r="S15" s="15"/>
      <c r="T15" s="15"/>
      <c r="U15" s="15"/>
      <c r="V15" s="15"/>
      <c r="W15" s="15"/>
      <c r="X15" s="15"/>
      <c r="Y15" s="42"/>
      <c r="Z15" s="17">
        <f>SUM(Q12:Q14)-SUM(X12:X14)</f>
        <v>0</v>
      </c>
    </row>
    <row r="16" spans="1:26" s="2" customFormat="1" ht="20.100000000000001" customHeight="1" x14ac:dyDescent="0.3">
      <c r="A16" s="2">
        <v>58091</v>
      </c>
      <c r="B16" s="31"/>
      <c r="C16" s="53"/>
      <c r="D16" s="62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2"/>
      <c r="S16" s="31"/>
      <c r="T16" s="31"/>
      <c r="U16" s="31"/>
      <c r="V16" s="31"/>
      <c r="W16" s="31"/>
      <c r="X16" s="31"/>
      <c r="Y16" s="43"/>
    </row>
    <row r="17" spans="1:26" s="2" customFormat="1" ht="20.100000000000001" customHeight="1" x14ac:dyDescent="0.3">
      <c r="A17" s="2">
        <v>58091</v>
      </c>
      <c r="B17" s="25" t="s">
        <v>15</v>
      </c>
      <c r="C17" s="51">
        <v>45129</v>
      </c>
      <c r="D17" s="60">
        <v>173</v>
      </c>
      <c r="E17" s="26">
        <v>225000</v>
      </c>
      <c r="F17" s="26"/>
      <c r="G17" s="26">
        <f>E17-F17</f>
        <v>225000</v>
      </c>
      <c r="H17" s="26">
        <f>ROUND(G17*18%,)</f>
        <v>40500</v>
      </c>
      <c r="I17" s="26">
        <f>G17+H17</f>
        <v>265500</v>
      </c>
      <c r="J17" s="26">
        <f>ROUND(G17*1%,)</f>
        <v>2250</v>
      </c>
      <c r="K17" s="26">
        <f>G17*5%</f>
        <v>11250</v>
      </c>
      <c r="L17" s="26">
        <v>0</v>
      </c>
      <c r="M17" s="26">
        <v>0</v>
      </c>
      <c r="N17" s="26">
        <f>H17</f>
        <v>40500</v>
      </c>
      <c r="O17" s="26">
        <v>0</v>
      </c>
      <c r="P17" s="26">
        <v>0</v>
      </c>
      <c r="Q17" s="26">
        <f>I17-SUM(J17:P17)</f>
        <v>211500</v>
      </c>
      <c r="R17" s="27"/>
      <c r="S17" s="26" t="s">
        <v>16</v>
      </c>
      <c r="T17" s="26">
        <v>100000</v>
      </c>
      <c r="U17" s="28">
        <f>T17*U16</f>
        <v>0</v>
      </c>
      <c r="V17" s="29"/>
      <c r="W17" s="26"/>
      <c r="X17" s="26">
        <v>99000</v>
      </c>
      <c r="Y17" s="41" t="s">
        <v>17</v>
      </c>
    </row>
    <row r="18" spans="1:26" s="2" customFormat="1" ht="20.100000000000001" customHeight="1" x14ac:dyDescent="0.3">
      <c r="A18" s="2">
        <v>58091</v>
      </c>
      <c r="B18" s="25" t="s">
        <v>34</v>
      </c>
      <c r="C18" s="53"/>
      <c r="D18" s="62">
        <v>173</v>
      </c>
      <c r="E18" s="26">
        <f>N17</f>
        <v>40500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>
        <f>E18</f>
        <v>40500</v>
      </c>
      <c r="R18" s="32"/>
      <c r="S18" s="31" t="s">
        <v>23</v>
      </c>
      <c r="T18" s="31">
        <v>112500</v>
      </c>
      <c r="U18" s="31"/>
      <c r="V18" s="31"/>
      <c r="W18" s="31"/>
      <c r="X18" s="31">
        <v>112500</v>
      </c>
      <c r="Y18" s="47" t="s">
        <v>22</v>
      </c>
    </row>
    <row r="19" spans="1:26" s="2" customFormat="1" ht="20.100000000000001" customHeight="1" x14ac:dyDescent="0.3">
      <c r="A19" s="2">
        <v>58091</v>
      </c>
      <c r="B19" s="31"/>
      <c r="C19" s="53"/>
      <c r="D19" s="62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2"/>
      <c r="S19" s="31"/>
      <c r="T19" s="31"/>
      <c r="U19" s="31"/>
      <c r="V19" s="31"/>
      <c r="W19" s="31"/>
      <c r="X19" s="31">
        <v>40500</v>
      </c>
      <c r="Y19" s="47" t="s">
        <v>31</v>
      </c>
    </row>
    <row r="20" spans="1:26" s="2" customFormat="1" ht="20.100000000000001" customHeight="1" x14ac:dyDescent="0.3">
      <c r="A20" s="14"/>
      <c r="B20" s="15"/>
      <c r="C20" s="50"/>
      <c r="D20" s="59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24">
        <f>A21</f>
        <v>63681</v>
      </c>
      <c r="S20" s="15"/>
      <c r="T20" s="15"/>
      <c r="U20" s="15"/>
      <c r="V20" s="15"/>
      <c r="W20" s="15"/>
      <c r="X20" s="15"/>
      <c r="Y20" s="42"/>
      <c r="Z20" s="17">
        <f>SUM(Q16:Q19)-SUM(X16:X19)</f>
        <v>0</v>
      </c>
    </row>
    <row r="21" spans="1:26" s="2" customFormat="1" ht="20.100000000000001" customHeight="1" x14ac:dyDescent="0.3">
      <c r="A21" s="2">
        <v>63681</v>
      </c>
      <c r="B21" s="31"/>
      <c r="C21" s="53"/>
      <c r="D21" s="62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2"/>
      <c r="S21" s="31"/>
      <c r="T21" s="31"/>
      <c r="U21" s="31"/>
      <c r="V21" s="31"/>
      <c r="W21" s="31"/>
      <c r="X21" s="31">
        <v>211500</v>
      </c>
      <c r="Y21" s="43" t="s">
        <v>28</v>
      </c>
    </row>
    <row r="22" spans="1:26" s="2" customFormat="1" ht="20.100000000000001" customHeight="1" x14ac:dyDescent="0.3">
      <c r="A22" s="2">
        <v>63681</v>
      </c>
      <c r="B22" s="25" t="s">
        <v>33</v>
      </c>
      <c r="C22" s="51">
        <v>45414</v>
      </c>
      <c r="D22" s="60">
        <v>193</v>
      </c>
      <c r="E22" s="26">
        <v>225000</v>
      </c>
      <c r="F22" s="26"/>
      <c r="G22" s="26">
        <f>E22-F22</f>
        <v>225000</v>
      </c>
      <c r="H22" s="26">
        <f>ROUND(G22*18%,)</f>
        <v>40500</v>
      </c>
      <c r="I22" s="26">
        <f>G22+H22</f>
        <v>265500</v>
      </c>
      <c r="J22" s="26">
        <f>ROUND(G22*1%,)</f>
        <v>2250</v>
      </c>
      <c r="K22" s="26">
        <f>G22*5%</f>
        <v>11250</v>
      </c>
      <c r="L22" s="26">
        <v>0</v>
      </c>
      <c r="M22" s="26">
        <v>0</v>
      </c>
      <c r="N22" s="26">
        <f>H22</f>
        <v>40500</v>
      </c>
      <c r="O22" s="26">
        <v>0</v>
      </c>
      <c r="P22" s="26">
        <v>0</v>
      </c>
      <c r="Q22" s="26">
        <f>I22-SUM(J22:P22)</f>
        <v>211500</v>
      </c>
      <c r="R22" s="27"/>
      <c r="S22" s="26"/>
      <c r="T22" s="26"/>
      <c r="U22" s="28"/>
      <c r="V22" s="29"/>
      <c r="W22" s="26"/>
      <c r="X22" s="26"/>
      <c r="Y22" s="41"/>
    </row>
    <row r="23" spans="1:26" s="2" customFormat="1" ht="20.100000000000001" customHeight="1" x14ac:dyDescent="0.3">
      <c r="A23" s="2">
        <v>63681</v>
      </c>
      <c r="B23" s="31"/>
      <c r="C23" s="53"/>
      <c r="D23" s="62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32"/>
      <c r="S23" s="31"/>
      <c r="T23" s="31"/>
      <c r="U23" s="31"/>
      <c r="V23" s="31"/>
      <c r="W23" s="31"/>
      <c r="X23" s="31"/>
      <c r="Y23" s="47"/>
    </row>
    <row r="24" spans="1:26" s="2" customFormat="1" ht="20.100000000000001" customHeight="1" thickBot="1" x14ac:dyDescent="0.35">
      <c r="A24" s="2">
        <v>63681</v>
      </c>
      <c r="B24" s="33"/>
      <c r="C24" s="54"/>
      <c r="D24" s="63"/>
      <c r="E24" s="34"/>
      <c r="F24" s="34"/>
      <c r="G24" s="34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35"/>
      <c r="S24" s="16"/>
      <c r="T24" s="16"/>
      <c r="U24" s="16"/>
      <c r="V24" s="16"/>
      <c r="W24" s="16"/>
      <c r="X24" s="16"/>
      <c r="Y24" s="44"/>
    </row>
    <row r="25" spans="1:26" ht="20.100000000000001" customHeight="1" x14ac:dyDescent="0.3">
      <c r="A25" s="12"/>
      <c r="B25" s="7"/>
      <c r="C25" s="55"/>
      <c r="D25" s="64"/>
      <c r="E25" s="7"/>
      <c r="F25" s="5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6"/>
      <c r="Y25" s="45"/>
    </row>
    <row r="26" spans="1:26" ht="20.100000000000001" customHeight="1" x14ac:dyDescent="0.3">
      <c r="A26" s="12"/>
      <c r="B26" s="8"/>
      <c r="C26" s="56"/>
      <c r="D26" s="65"/>
      <c r="E26" s="8"/>
      <c r="F26" s="5"/>
      <c r="G26" s="7"/>
      <c r="H26" s="7"/>
      <c r="I26" s="7"/>
      <c r="J26" s="7"/>
      <c r="K26" s="9">
        <f t="shared" ref="K26:L26" si="0">SUM(K8:K24)</f>
        <v>45000</v>
      </c>
      <c r="L26" s="9">
        <f t="shared" si="0"/>
        <v>0</v>
      </c>
      <c r="M26" s="9">
        <f>SUM(M8:M24)</f>
        <v>0</v>
      </c>
      <c r="N26" s="9">
        <f>SUM(N8:N24)</f>
        <v>162000</v>
      </c>
      <c r="O26" s="9" t="s">
        <v>5</v>
      </c>
      <c r="P26" s="9"/>
      <c r="Q26" s="9">
        <f>SUM(Q8:Q24)</f>
        <v>967500</v>
      </c>
      <c r="R26" s="9"/>
      <c r="S26" s="9"/>
      <c r="T26" s="9"/>
      <c r="U26" s="9"/>
      <c r="V26" s="9" t="s">
        <v>7</v>
      </c>
      <c r="W26" s="9"/>
      <c r="X26" s="10">
        <f>SUM(X6:X24)</f>
        <v>967500</v>
      </c>
      <c r="Y26" s="46"/>
    </row>
    <row r="27" spans="1:26" ht="20.100000000000001" customHeight="1" x14ac:dyDescent="0.3">
      <c r="A27" s="12"/>
      <c r="B27" s="8"/>
      <c r="C27" s="56"/>
      <c r="D27" s="65"/>
      <c r="E27" s="8"/>
      <c r="F27" s="5"/>
      <c r="G27" s="7"/>
      <c r="H27" s="7"/>
      <c r="I27" s="7"/>
      <c r="J27" s="7"/>
      <c r="K27" s="8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6"/>
      <c r="Y27" s="46"/>
    </row>
    <row r="28" spans="1:26" ht="20.100000000000001" customHeight="1" x14ac:dyDescent="0.3">
      <c r="A28" s="12"/>
      <c r="B28" s="8"/>
      <c r="C28" s="56"/>
      <c r="D28" s="65"/>
      <c r="E28" s="8"/>
      <c r="F28" s="5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9" t="s">
        <v>6</v>
      </c>
      <c r="W28" s="7"/>
      <c r="X28" s="10">
        <f>Q26-X26</f>
        <v>0</v>
      </c>
      <c r="Y28" s="46"/>
    </row>
    <row r="29" spans="1:26" ht="20.100000000000001" customHeight="1" x14ac:dyDescent="0.3">
      <c r="A29" s="12"/>
      <c r="B29" s="8"/>
      <c r="C29" s="56"/>
      <c r="D29" s="65"/>
      <c r="E29" s="8"/>
      <c r="F29" s="5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6"/>
      <c r="Y29" s="46"/>
    </row>
    <row r="31" spans="1:26" ht="20.100000000000001" customHeight="1" thickBot="1" x14ac:dyDescent="0.35"/>
    <row r="32" spans="1:26" ht="20.100000000000001" customHeight="1" thickBot="1" x14ac:dyDescent="0.35">
      <c r="L32" s="77" t="s">
        <v>10</v>
      </c>
      <c r="M32" s="78"/>
      <c r="N32" s="78"/>
      <c r="O32" s="79"/>
    </row>
    <row r="33" spans="8:15" ht="20.100000000000001" customHeight="1" thickBot="1" x14ac:dyDescent="0.35">
      <c r="L33" s="77" t="s">
        <v>32</v>
      </c>
      <c r="M33" s="78"/>
      <c r="N33" s="78"/>
      <c r="O33" s="79"/>
    </row>
    <row r="34" spans="8:15" ht="20.100000000000001" customHeight="1" thickBot="1" x14ac:dyDescent="0.35">
      <c r="L34" s="36" t="s">
        <v>8</v>
      </c>
      <c r="M34" s="37"/>
      <c r="N34" s="75">
        <f>K26</f>
        <v>45000</v>
      </c>
      <c r="O34" s="76"/>
    </row>
    <row r="35" spans="8:15" ht="20.100000000000001" customHeight="1" thickBot="1" x14ac:dyDescent="0.35">
      <c r="H35" s="1"/>
      <c r="L35" s="36" t="s">
        <v>24</v>
      </c>
      <c r="M35" s="37"/>
      <c r="N35" s="75">
        <f>X28</f>
        <v>0</v>
      </c>
      <c r="O35" s="76"/>
    </row>
    <row r="36" spans="8:15" ht="20.100000000000001" customHeight="1" thickBot="1" x14ac:dyDescent="0.35">
      <c r="H36" s="1"/>
      <c r="L36" s="36" t="s">
        <v>25</v>
      </c>
      <c r="M36" s="37"/>
      <c r="N36" s="75" t="s">
        <v>26</v>
      </c>
      <c r="O36" s="76"/>
    </row>
    <row r="37" spans="8:15" ht="20.100000000000001" customHeight="1" thickBot="1" x14ac:dyDescent="0.35">
      <c r="H37" s="1"/>
      <c r="L37" s="36" t="s">
        <v>27</v>
      </c>
      <c r="M37" s="37"/>
      <c r="N37" s="75">
        <f>N26-Q23-Q18-Q13-Q9</f>
        <v>40500</v>
      </c>
      <c r="O37" s="76"/>
    </row>
  </sheetData>
  <mergeCells count="6">
    <mergeCell ref="N37:O37"/>
    <mergeCell ref="L32:O32"/>
    <mergeCell ref="L33:O33"/>
    <mergeCell ref="N34:O34"/>
    <mergeCell ref="N35:O35"/>
    <mergeCell ref="N36:O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2025-05-29T12:15:50Z</dcterms:modified>
</cp:coreProperties>
</file>