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5D4CF9CB-DDD8-4A9D-9FD2-E166BA8424BE}" xr6:coauthVersionLast="36" xr6:coauthVersionMax="36" xr10:uidLastSave="{00000000-0000-0000-0000-000000000000}"/>
  <bookViews>
    <workbookView xWindow="0" yWindow="0" windowWidth="17256" windowHeight="5556" tabRatio="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1" i="1" l="1"/>
  <c r="L320" i="1"/>
  <c r="L319" i="1"/>
  <c r="L323" i="1"/>
  <c r="E302" i="1"/>
  <c r="N302" i="1" s="1"/>
  <c r="N309" i="1" s="1"/>
  <c r="P309" i="1"/>
  <c r="K309" i="1"/>
  <c r="L309" i="1"/>
  <c r="M309" i="1"/>
  <c r="N306" i="1"/>
  <c r="E306" i="1"/>
  <c r="G305" i="1"/>
  <c r="L137" i="1"/>
  <c r="H305" i="1" l="1"/>
  <c r="L305" i="1" s="1"/>
  <c r="L38" i="1"/>
  <c r="L27" i="1"/>
  <c r="K27" i="1"/>
  <c r="L25" i="1"/>
  <c r="E28" i="1" s="1"/>
  <c r="N28" i="1" s="1"/>
  <c r="K25" i="1"/>
  <c r="L23" i="1"/>
  <c r="L236" i="1"/>
  <c r="L246" i="1"/>
  <c r="L245" i="1"/>
  <c r="G301" i="1"/>
  <c r="N305" i="1" l="1"/>
  <c r="I305" i="1"/>
  <c r="K301" i="1"/>
  <c r="H301" i="1"/>
  <c r="L301" i="1" s="1"/>
  <c r="I301" i="1"/>
  <c r="J301" i="1"/>
  <c r="N301" i="1" s="1"/>
  <c r="R213" i="1"/>
  <c r="R142" i="1" l="1"/>
  <c r="R83" i="1"/>
  <c r="L78" i="1"/>
  <c r="E80" i="1"/>
  <c r="R292" i="1"/>
  <c r="R260" i="1"/>
  <c r="R255" i="1"/>
  <c r="R250" i="1"/>
  <c r="R244" i="1"/>
  <c r="R238" i="1"/>
  <c r="R233" i="1"/>
  <c r="R226" i="1"/>
  <c r="R220" i="1"/>
  <c r="R205" i="1"/>
  <c r="R200" i="1"/>
  <c r="R196" i="1"/>
  <c r="R192" i="1"/>
  <c r="R188" i="1"/>
  <c r="R183" i="1"/>
  <c r="R178" i="1"/>
  <c r="R172" i="1"/>
  <c r="R167" i="1"/>
  <c r="R162" i="1"/>
  <c r="R156" i="1"/>
  <c r="R151" i="1"/>
  <c r="R146" i="1"/>
  <c r="R135" i="1"/>
  <c r="R130" i="1"/>
  <c r="R126" i="1"/>
  <c r="R121" i="1"/>
  <c r="R116" i="1"/>
  <c r="R110" i="1"/>
  <c r="R103" i="1"/>
  <c r="R96" i="1"/>
  <c r="R89" i="1"/>
  <c r="R76" i="1"/>
  <c r="R68" i="1"/>
  <c r="R61" i="1"/>
  <c r="R53" i="1"/>
  <c r="R45" i="1"/>
  <c r="R33" i="1"/>
  <c r="R21" i="1"/>
  <c r="G261" i="1" l="1"/>
  <c r="K261" i="1" s="1"/>
  <c r="H261" i="1" l="1"/>
  <c r="J261" i="1"/>
  <c r="N261" i="1" l="1"/>
  <c r="I261" i="1"/>
  <c r="L261" i="1"/>
  <c r="E262" i="1" s="1"/>
  <c r="N262" i="1" s="1"/>
  <c r="G282" i="1"/>
  <c r="L287" i="1"/>
  <c r="L293" i="1"/>
  <c r="N293" i="1"/>
  <c r="R298" i="1" s="1"/>
  <c r="G299" i="1"/>
  <c r="R266" i="1" l="1"/>
  <c r="H282" i="1"/>
  <c r="L282" i="1" s="1"/>
  <c r="J282" i="1"/>
  <c r="K282" i="1"/>
  <c r="H299" i="1"/>
  <c r="L299" i="1" s="1"/>
  <c r="E300" i="1" s="1"/>
  <c r="N300" i="1" s="1"/>
  <c r="J299" i="1"/>
  <c r="K299" i="1"/>
  <c r="G281" i="1"/>
  <c r="I299" i="1" l="1"/>
  <c r="I282" i="1"/>
  <c r="N299" i="1"/>
  <c r="R304" i="1" s="1"/>
  <c r="N282" i="1"/>
  <c r="H281" i="1"/>
  <c r="J281" i="1"/>
  <c r="K281" i="1"/>
  <c r="E277" i="1"/>
  <c r="G277" i="1" s="1"/>
  <c r="I281" i="1" l="1"/>
  <c r="L281" i="1"/>
  <c r="N281" i="1"/>
  <c r="R286" i="1" s="1"/>
  <c r="J277" i="1"/>
  <c r="H277" i="1"/>
  <c r="L277" i="1" s="1"/>
  <c r="K277" i="1"/>
  <c r="M267" i="1"/>
  <c r="G267" i="1"/>
  <c r="J267" i="1" s="1"/>
  <c r="G273" i="1"/>
  <c r="G271" i="1"/>
  <c r="J271" i="1" s="1"/>
  <c r="I277" i="1" l="1"/>
  <c r="N277" i="1" s="1"/>
  <c r="R280" i="1" s="1"/>
  <c r="H267" i="1"/>
  <c r="I267" i="1" s="1"/>
  <c r="H271" i="1"/>
  <c r="L271" i="1" s="1"/>
  <c r="K267" i="1"/>
  <c r="K271" i="1"/>
  <c r="I271" i="1" l="1"/>
  <c r="N271" i="1" s="1"/>
  <c r="L267" i="1"/>
  <c r="I273" i="1"/>
  <c r="N273" i="1" s="1"/>
  <c r="R276" i="1" l="1"/>
  <c r="N267" i="1"/>
  <c r="P311" i="1" l="1"/>
  <c r="R270" i="1"/>
  <c r="R309" i="1" s="1"/>
</calcChain>
</file>

<file path=xl/sharedStrings.xml><?xml version="1.0" encoding="utf-8"?>
<sst xmlns="http://schemas.openxmlformats.org/spreadsheetml/2006/main" count="324" uniqueCount="240">
  <si>
    <t>Amount</t>
  </si>
  <si>
    <t>UTR</t>
  </si>
  <si>
    <t>Dhatera Village Drilling work</t>
  </si>
  <si>
    <t>21-02-2022 NEFT/AXISP00264592653/RIUP099/JMD TUBEWELL ENGINE 94392.00 44121642.32 CBB</t>
  </si>
  <si>
    <t>Additional Hold</t>
  </si>
  <si>
    <t>Toda Village Drilling work</t>
  </si>
  <si>
    <t>07-03-2022 NEFT/AXISP00269479835/RIUP0122/JMD TUBEWELL ENGIN 120612.00</t>
  </si>
  <si>
    <t>02-05-2022 NEFT/AXISP00285254338/RIUP0060/JMD TUBEWELL ENGIN 113620.00</t>
  </si>
  <si>
    <t>Release Additional Hold Payment</t>
  </si>
  <si>
    <t>Row No. 36</t>
  </si>
  <si>
    <t>GST Release Toda Village</t>
  </si>
  <si>
    <t>GST Release Dhatera Village</t>
  </si>
  <si>
    <t>GST Release Note</t>
  </si>
  <si>
    <t>Toda Village OP Unit work</t>
  </si>
  <si>
    <t>Dhatera Village OP Unit work</t>
  </si>
  <si>
    <t>19-08-2022 NEFT/AXISP00312898797/RIUP22/465/JMD TUBEWELL ENG 62928.00</t>
  </si>
  <si>
    <t>16-09-2022 NEFT/AXISP00320659297/RIUP22/742/JMD TUBEWELL ENG 41266.00</t>
  </si>
  <si>
    <t>16-09-2022 NEFT/AXISP00320659298/RIUP22/741/JMD TUBEWELL ENG 41266.00</t>
  </si>
  <si>
    <t>20-03-2023 NEFT/AXISP00372952450/RIUP22/2677/JMD TUBEWELL EN 148500.00</t>
  </si>
  <si>
    <t>Mansura Village Drillingwork</t>
  </si>
  <si>
    <t>20-03-2023 NEFT/AXISP00372952449/RIUP22/2676/JMD TUBEWELL EN 148500.00</t>
  </si>
  <si>
    <t>20-03-2023 NEFT/AXISP00372952454/RIUP22/2675/JMD TUBEWELL EN 198000.00</t>
  </si>
  <si>
    <t>Purmafi Village Drilling work</t>
  </si>
  <si>
    <t>21-06-2022 NEFT/AXISP00297331353/RIUP22/238/JMD TUBEWELL ENG 99000.00</t>
  </si>
  <si>
    <t xml:space="preserve">Unchagaon &amp; Kishorpur Village Drilling work </t>
  </si>
  <si>
    <t>13-12-2022 NEFT/AXISP00345979700/RIUP22/1495/JMD TUBEWELL EN 99000.00</t>
  </si>
  <si>
    <t>31-12-2022 NEFT/AXISP00350423122/RIUP22/1729/JMD TUBEWELL EN 49500.00</t>
  </si>
  <si>
    <t xml:space="preserve">Udapur Village Drilling work </t>
  </si>
  <si>
    <t>Pea Gravel material shifing work</t>
  </si>
  <si>
    <t>13-12-2022 NEFT/AXISP00345979699/RIUP22/1494/JMD TUBEWELL EN 99000.00</t>
  </si>
  <si>
    <t>09-03-2023 NEFT/AXISP00370113980/RIUP22/2102/JMD TUBEWELL EN 29283.00</t>
  </si>
  <si>
    <t>09-03-2023 NEFT/AXISP00370113982/RIUP22/2103/JMD TUBEWELL EN 6370.00</t>
  </si>
  <si>
    <t>Dokpura Village OHT Construction work</t>
  </si>
  <si>
    <t>21-10-2022 NEFT/AXISP00331051349/RIUP22/1094/JMD TUBEWELL EN 74250.00</t>
  </si>
  <si>
    <t>31-12-2022 NEFT/AXISP00350423123/RIUP22/1728/JMD TUBEWELL EN 49500.00</t>
  </si>
  <si>
    <t>17-03-2023 NEFT/AXISP00372194516/RIUP22/2617/JMD TUBEWELL EN 4533.00</t>
  </si>
  <si>
    <t xml:space="preserve">Goharpur Village Drilling work </t>
  </si>
  <si>
    <t>21-10-2022 NEFT/AXISP00331051348/RIUP22/1093/JMD TUBEWELL EN 74250.00</t>
  </si>
  <si>
    <t>23-11-2022 NEFT/AXISP00339736217/RIUP22/1338/JMD TUBEWELL EN 74250.00</t>
  </si>
  <si>
    <t>05-12-2022 NEFT/AXISP00343323223/RIUP22/1401/JMD TUBEWELL EN 13650.00</t>
  </si>
  <si>
    <t>Braham Khera Village Drilling work</t>
  </si>
  <si>
    <t>21-10-2022 NEFT/AXISP00331051347/RIUP22/1092/JMD TUBEWELL EN 99000.00</t>
  </si>
  <si>
    <t>29-12-2022 NEFT/AXISP00349704437/RIUP22/1671/JMD TUBEWELL EN 29,283.00</t>
  </si>
  <si>
    <t>Harshana Village Shamli Block Drilling work</t>
  </si>
  <si>
    <t>21-09-2022 NEFT/AXISP00321577204/RIUP22/776/JMD TUB RS 1,72,960.00</t>
  </si>
  <si>
    <t>Jandheri Village Shamli Block Drilling work</t>
  </si>
  <si>
    <t>08-09-2022 NEFT/AXISP00318676300/RIUP22/406A/JMD TUBEWELL EN 166474.00</t>
  </si>
  <si>
    <t>Singara Village Drilling work</t>
  </si>
  <si>
    <t>03-09-2022 NEFT/AXISP00317164846/RIUP22/656/JMDTUBEWELL E 170798.00</t>
  </si>
  <si>
    <t>Pehlkha Village Drilling work</t>
  </si>
  <si>
    <t>03-09-2022 NEFT/AXISP00317164844/RIUP22/624/JMD TUBEWELL ENG 168636.00</t>
  </si>
  <si>
    <t>Thirwa Village Drilling work</t>
  </si>
  <si>
    <t>03-09-2022 NEFT/AXISP00317096340/RIUP22/662A/JMD TUBEWELL EN 162150.00</t>
  </si>
  <si>
    <t>Subri Village Drilling work</t>
  </si>
  <si>
    <t>23-08-2022 NEFT/AXISP00313713467/RIUP22/592/JMD TUBEWELL ENG 148500.00</t>
  </si>
  <si>
    <t>19-10-2022 NEFT/AXISP00329887380/RIUP22/1032/JMD TUBEWELL EN 18227.00</t>
  </si>
  <si>
    <t>18-01-2023 NEFT/AXISP00355694663/RIUP22/1556/JMD TUBEWELL EN 9280.00</t>
  </si>
  <si>
    <t>Kabeerpur Ahatmali Village Drilling work</t>
  </si>
  <si>
    <t>23-08-2022 NEFT/AXISP00313713468/RIUP22/591/JMD TUBEWELL ENG 99000.00</t>
  </si>
  <si>
    <t>11-10-2022 NEFT/AXISP00327625481/RIUP22/924/JMD TUBEWELL ENG 73960.00</t>
  </si>
  <si>
    <t>Rangana Village Drilling work</t>
  </si>
  <si>
    <t>19-08-2022 NEFT/AXISP00313001094/RIUP22/543/JMD TUB 99,000.00</t>
  </si>
  <si>
    <t>07-11-2022 NEFT/AXISP00335257352/RIUP22/1135/JMD TUBEWELL EN 73960.00</t>
  </si>
  <si>
    <t>Kheriki Village Drilling work</t>
  </si>
  <si>
    <t>01-08-2022 NEFT/AXISP00308153695/RIUP22/434/JMD TUBEWELL ENG 100000.00</t>
  </si>
  <si>
    <t>09-08-2022 NEFT/AXISP00310655283/RIUP22/448/JMD TUBEWELL ENG 30004.00</t>
  </si>
  <si>
    <t>Nai Nagla Navin Village Drilling work</t>
  </si>
  <si>
    <t>01-08-2022 NEFT/AXISP00308153696/RIUP22/433/JMD TUBEWELL ENG 100000.00</t>
  </si>
  <si>
    <t>09-08-2022 NEFT/AXISP00310655284/RIUP22/449/JMD TUBEWELL ENG 47943.00</t>
  </si>
  <si>
    <t>Tana Village Drilling work</t>
  </si>
  <si>
    <t>19-07-2022 NEFT/AXISP00304780363/RIUP22/366/JMD TUBEWELL ENG 99000.00</t>
  </si>
  <si>
    <t>19-08-2022 NEFT/AXISP00312898796/RIUP22/502/JMD TUBEWELL ENG 68554.00</t>
  </si>
  <si>
    <t>Tisang Babhedi Buzurg Village Drilling work</t>
  </si>
  <si>
    <t>19-07-2022 NEFT/AXISP00304780364/RIUP22/365/JMD TUBEWELL ENG 99000.00</t>
  </si>
  <si>
    <t>09-08-2022 NEFT/AXISP00310655295/RIUP22/480/JMD TUBEWELL ENG 9167.00</t>
  </si>
  <si>
    <t>Ulani Bina Mazra Village Drilling work</t>
  </si>
  <si>
    <t>Ulani Bina Mazra Village Pea Gravel shifting work</t>
  </si>
  <si>
    <t>12-07-2022 NEFT/AXISP00303328413/RIUP22/334/JMD TUBEWELL ENG 100000.00</t>
  </si>
  <si>
    <t>30-07-2022 NEFT/AXISP00307454805/RIUP22/432/JMD TUBEWELL ENG 66474.00</t>
  </si>
  <si>
    <t>26-12-2022 NEFT/AXISP00348781173/RIUP22/1256/JMD TUBEWELL EN 10440.00</t>
  </si>
  <si>
    <t>Mundet Kadar  Village Drilling work</t>
  </si>
  <si>
    <t>12-07-2022 NEFT/AXISP00303328412/RIUP22/333/JMD TUBEWELL ENG 100000.00</t>
  </si>
  <si>
    <t>30-07-2022 NEFT/AXISP00307454807/RIUP22/431/JMD TUBEWELL ENG 32286.00</t>
  </si>
  <si>
    <t>21-09-2022 NEFT/AXISP00321577203/RIUP22/773/JMD TUB RS 63,150.00</t>
  </si>
  <si>
    <t>07-06-2022 NEFT/AXISP00294056242/RIUP22/170/JMD TUBEWELL ENG 166474.00</t>
  </si>
  <si>
    <t>03-06-2022 NEFT/AXISP00293341967/RIUP22/155/JMD TUBEWELL ENG 172960.00</t>
  </si>
  <si>
    <t>Gijjarpur Village Drilling work</t>
  </si>
  <si>
    <t>Gijjarpur Village Pea Gravel shifting work</t>
  </si>
  <si>
    <t>26-05-2022 NEFT/AXISP00290745937/RIUP2223/124/JMD TUBEWELL E 166474.00</t>
  </si>
  <si>
    <t>22-11-2022 NEFT/AXISP00339527000/RIUP22/1255/JMD TUBEWELL EN 5800.00</t>
  </si>
  <si>
    <t>06-05-2022 NEFT/AXISP00286127362/RIUP0072/JMD TUBEWELL ENGIN 247500.00</t>
  </si>
  <si>
    <t>07-07-2022 NEFT/AXISP00301820803/RIUP22308/JMD TUBEWELL ENGI 93014.00</t>
  </si>
  <si>
    <t>Kamalpur Village Drilling work</t>
  </si>
  <si>
    <t>02-05-2022 NEFT/AXISP00285254339/RIUP0061/JMD TUBEWELL ENGIN 169716.00</t>
  </si>
  <si>
    <t>Khorsama Village Drilling work</t>
  </si>
  <si>
    <t>Release Hold 25% Amount</t>
  </si>
  <si>
    <t>Khorsama Village Compressor work</t>
  </si>
  <si>
    <t>05-04-2022 NEFT/AXISP00278118708/RIUP0003/JMD TUBEWELL ENGIN 134274.00</t>
  </si>
  <si>
    <t>02-05-2022 NEFT/AXISP00285254337/RIUP0059/JMD TUBEWELL ENGIN 48650.00</t>
  </si>
  <si>
    <t>15-10-2022 NEFT/AXISP00328688445/RIUP22/999/JMD TUBEWELL ENG 47352.00</t>
  </si>
  <si>
    <t>06-01-2023 NEFT/AXISP00352522091/RIUP22/1555/JMD TUBEWELL EN 35028.00</t>
  </si>
  <si>
    <t>Grahi Hasanpur Village Drilling work + Dhatera and Toda village logging work + Pea Gravel shifting with labour work</t>
  </si>
  <si>
    <t>25% Hold Amount Release</t>
  </si>
  <si>
    <t>18-03-2022 NEFT/AXISP00272915269/RIUP0139/JMD TUBEWELL ENGIN 99000.00</t>
  </si>
  <si>
    <t>28-03-2022 NEFT/AXISP00274611070/RIUP0151/JMD TUBEWELL ENGIN 31680.00</t>
  </si>
  <si>
    <t>05-04-2022 NEFT/AXISP00278118709/RIUP0158/JMD TUBEWELL ENGIN 9252.00</t>
  </si>
  <si>
    <t>02-05-2022 NEFT/AXISP00284945238/RIUP0056/JMD TUBEWELL ENGIN 50700.00</t>
  </si>
  <si>
    <t>23-11-2022 NEFT/AXISP00339736208/RIUP22/1254/JMD TUBEWELL EN 5800.00</t>
  </si>
  <si>
    <t>25-05-2023 NEFT/AXISP00392601993/RIUP23/402/JMD TUBEWELL ENG 198000.00</t>
  </si>
  <si>
    <t>23-05-2023 NEFT/AXISP00392088479/RIUP23/351/JMD TUBEWELL ENG 148500.00</t>
  </si>
  <si>
    <t>23-05-2023 NEFT/AXISP00392088480/RIUP23/352/JMD TUBEWELL ENG 148500.00</t>
  </si>
  <si>
    <t>23-05-2023 NEFT/AXISP00392088478/RIUP23/353/JMD TUBEWELL ENG 148500.00</t>
  </si>
  <si>
    <t>24-05-2023 NEFT/AXISP00392230460/RIUP23/367/JMD TUBEWELL ENG 198000.00</t>
  </si>
  <si>
    <t>26-05-2023 NEFT/AXISP00392688062/RIUP23/418/JMD TUBEWELL ENG 198000.00</t>
  </si>
  <si>
    <t>21-04-2023 NEFT/AXISP00383498137/RIUP23/019/JMD TUBEWELL ENG 7902.00</t>
  </si>
  <si>
    <t>04-05-2023 NEFT/AXISP00387404091/RIUP23/092/JMD TUBEWELL ENG 7902.00</t>
  </si>
  <si>
    <t>26-12-2022 NEFT/AXISP00348781183/RIUP22/1554/JMDTUBEWELL EN 36504.00</t>
  </si>
  <si>
    <t>21-04-2023 NEFT/AXISP00383498144/RIUP23/012/JMD TUBEWELL ENG 9068.00</t>
  </si>
  <si>
    <t>Kheri khushnam Drilling work</t>
  </si>
  <si>
    <t>25-04-2022 NEFT/AXISP00282873815/RIUP0039/JMD TUBEWELL ENGIN 170798.00</t>
  </si>
  <si>
    <t>16-03-2023 NEFT/AXISP00371855703/RIUP22/2603/JMD TUBEWELL EN ₹ 32,706.00</t>
  </si>
  <si>
    <t>Hold Amount Release Note</t>
  </si>
  <si>
    <t>18-04-2022 NEFT/AXISP00281474905/RIUP0031/JMD TUBEWELL ENGIN 125373.00</t>
  </si>
  <si>
    <t>02-05-2022 NEFT/AXISP00284945239/RIUP0057/JMD TUBEWELL ENGIN 45425.00</t>
  </si>
  <si>
    <t>16-03-2023 NEFT/AXISP00371855705/RIUP22/2602/JMD TUBEWELL EN ₹ 32,706.00</t>
  </si>
  <si>
    <t>17-03-2023 NEFT/AXISP00372194510/RIUP22/2604/JMD TUBEWELL EN 32499.00</t>
  </si>
  <si>
    <t>17-03-2023 NEFT/AXISP00372194515/RIUP22/2611/JMD TUBEWELL EN 65205.00</t>
  </si>
  <si>
    <t>Gst Release Note</t>
  </si>
  <si>
    <t>17-03-2023 NEFT/AXISP00372194511/RIUP22/2605/JMD TUBEWELL EN 31878.00</t>
  </si>
  <si>
    <t xml:space="preserve"> GST Release Note</t>
  </si>
  <si>
    <t xml:space="preserve"> </t>
  </si>
  <si>
    <t/>
  </si>
  <si>
    <t>17-03-2023 NEFT/AXISP00372194512/RIUP22/2606/JMD TUBEWELL EN 33120.00</t>
  </si>
  <si>
    <t>07-06-2022 NEFT/AXISP00294056239/RIUP22/160/JMD TUBEWELL ENG 132410.00</t>
  </si>
  <si>
    <t>16-03-2023 NEFT/AXISP00371855704/RIUP22/2608/JMD TUBEWELL EN ₹ 25,355.00</t>
  </si>
  <si>
    <t>17-03-2023 NEFT/AXISP00372194513/RIUP22/2607/JMD TUBEWELL EN 31878.00</t>
  </si>
  <si>
    <t>15-06-2022 NEFT/AXISP00296068258/RIUP22/209/JMD TUBEWELL ENG 132611.00</t>
  </si>
  <si>
    <t>17-03-2023 NEFT/AXISP00372194514/RIUP22/2609/JMD TUBEWELL EN 25394.00</t>
  </si>
  <si>
    <t>17-06-2022 NEFT/AXISP00296718013/RIUP22/227/JMD TUBEWELL ENG 100000.00</t>
  </si>
  <si>
    <t>21-06-2022 NEFT/AXISP00297331354/RIUP22/237/JMD TUBEWELL ENG 33735.00</t>
  </si>
  <si>
    <t>16-03-2023 NEFT/AXISP00371855707/RIUP22/2610/JMD TUBEWELL EN ₹ 25,609.00</t>
  </si>
  <si>
    <t>21-04-2023 NEFT/AXISP00383498138/RIUP23/018/JMD TUBEWELL ENG 31050.00</t>
  </si>
  <si>
    <t>07-07-2022 NEFT/AXISP00301820804/RIUP22309/JMD TUBEWELL ENGI 150000.00</t>
  </si>
  <si>
    <t>16-07-2022 NEFT/AXISP00304360857/RIUP22/340/JMD TUBEWELL ENG 19716.00</t>
  </si>
  <si>
    <t>16-03-2023 NEFT/AXISP00371855706/RIUP22/2612/JMD TUBEWELL EN ₹ 32,499.00</t>
  </si>
  <si>
    <t>12-07-2022 NEFT/AXISP00303328411/RIUP22/332/JMD TUBEWELL ENG 100000.00</t>
  </si>
  <si>
    <t>12-08-2022 NEFT/AXISP00311638541/RIUP22/495/JMD TUBEWELL ENG 29,411.00</t>
  </si>
  <si>
    <t>06-05-2023 NEFT/AXISP00388049686/SPUP23/0327/JMD TUBEWELL EN 24781.00</t>
  </si>
  <si>
    <t>21-04-2023 NEFT/AXISP00383498149/RIUP23/007/JMD TUBEWELL ENG 25331.00</t>
  </si>
  <si>
    <t>21-04-2023 NEFT/AXISP00383498148/RIUP23/008/JMD TUBEWELL ENG 31878.0</t>
  </si>
  <si>
    <t>21-04-2023 NEFT/AXISP00383498145/RIUP23/011/JMD TUBEWELL ENG 20713.00</t>
  </si>
  <si>
    <t xml:space="preserve">GST Release Note </t>
  </si>
  <si>
    <t>21-04-2023 NEFT/AXISP00383498143/RIUP23/013/JMD TUBEWELL ENG 32085.00</t>
  </si>
  <si>
    <t>21-04-2023 NEFT/AXISP00383498146/RIUP23/010/JMD TUBEWELL ENG 28329.00</t>
  </si>
  <si>
    <t>21-04-2023 NEFT/AXISP00383498147/RIUP23/009/JMD TUBEWELL ENG 24894.00</t>
  </si>
  <si>
    <t>21-04-2023 NEFT/AXISP00383498134/RIUP23/023/JMD TUBEWELL ENG 33120.00</t>
  </si>
  <si>
    <t>06-05-2023 NEFT/AXISP00388049687/SPUP23/0328/JMD TUBEWELL EN 33120.00</t>
  </si>
  <si>
    <t>21-04-2023 NEFT/AXISP00383498135/RIUP23/022/JMD TUBEWELL ENG 32706.00</t>
  </si>
  <si>
    <t>21-04-2023 NEFT/AXISP00383498142/RIUP23/014/JMD TUBEWELL ENG 31050.00</t>
  </si>
  <si>
    <t>21-04-2023 NEFT/AXISP00383498141/RIUP23/015/JMD TUBEWELL ENG 32292.00</t>
  </si>
  <si>
    <t>21-04-2023 NEFT/AXISP00383498140/RIUP23/016/JMD TUBEWELL ENG 32706.00</t>
  </si>
  <si>
    <t>gst release note</t>
  </si>
  <si>
    <t>21-04-2023 NEFT/AXISP00383498139/RIUP23/017/JMD TUBEWELL ENG 31878.00</t>
  </si>
  <si>
    <t>21-04-2023 NEFT/AXISP00383498136/RIUP23/020/JMD TUBEWELL ENG 33120.00</t>
  </si>
  <si>
    <t>21-04-2023 NEFT/AXISP00383498132/RIUP23/025/JMD TUBEWELL ENG 24565.00</t>
  </si>
  <si>
    <t>21-10-2022 NEFT/AXISP00331051346/RIUP22/1091/JMD TUBEWELL EN 99000.00</t>
  </si>
  <si>
    <t>07-01-2023 NEFT/AXISP00353064332/RIUP22/1732/JMD TUBEWELL EN 52340.00</t>
  </si>
  <si>
    <t xml:space="preserve"> 29-04-2023 NEFT/AXISP00385648303/SPUP23/0329/JMD TUBEWELL EN 28980.00</t>
  </si>
  <si>
    <t>07-01-2023 NEFT/AXISP00353064333/RIUP22/1733/JMD TUBEWELL EN 7840.00</t>
  </si>
  <si>
    <t>GST release Note</t>
  </si>
  <si>
    <t>21-04-2023 NEFT/AXISP00383498133/RIUP23/024/JMD TUBEWELL ENG 31050.00</t>
  </si>
  <si>
    <t>24-04-2023 NEFT/AXISP00383856258/RIUP23/029/JMD TUBEWELL ENG 24565.00</t>
  </si>
  <si>
    <t>21-04-2023 NEFT/AXISP00383498150/RIUP23/026/JMD TUBEWELL ENG 24565.00</t>
  </si>
  <si>
    <t>21-04-2023 NEFT/AXISP00383498151/RIUP23/027/JMD TUBEWELL ENG 1170.00</t>
  </si>
  <si>
    <t xml:space="preserve"> 29-04-2023 NEFT/AXISP00385648304/SPUP23/0330/JMD TUBEWELL EN 21322.00</t>
  </si>
  <si>
    <t>Bhiiki Mazra Drilling work</t>
  </si>
  <si>
    <t>31-12-2022 NEFT/AXISP00350423121/RIUP22/1730/JMD TUBEWELL EN 49500.00</t>
  </si>
  <si>
    <t>13-12-2022 NEFT/AXISP00345979701/RIUP22/1496/JMD TUBEWELL EN 99000.00</t>
  </si>
  <si>
    <t>24-04-2023 NEFT/AXISP00383856259/RIUP23/028/JMD TUBEWELL ENG 4348.00</t>
  </si>
  <si>
    <t>23-05-2023 NEFT/AXISP00392043092/RIUP23/349/JMD TUBEWELL ENG ₹ 23,917.00</t>
  </si>
  <si>
    <t>23-05-2023 NEFT/AXISP00392043091/RIUP23/350/JMD TUBEWELL ENG ₹ 1,080.00</t>
  </si>
  <si>
    <t>23-05-2023 NEFT/AXISP00392043094/RIUP23/347/JMD TUBEWELL ENG ₹ 24,241.00</t>
  </si>
  <si>
    <t>23-05-2023 NEFT/AXISP00392043093/RIUP23/348/JMD TUBEWELL ENG ₹ 1,224.00</t>
  </si>
  <si>
    <t>Mullapur village drilling work</t>
  </si>
  <si>
    <t>Shifting pea gravel work</t>
  </si>
  <si>
    <t>logging report</t>
  </si>
  <si>
    <t>Mamur village drilling work</t>
  </si>
  <si>
    <t>Saphat village drilling work</t>
  </si>
  <si>
    <t>Atta Kandhala village drilling work</t>
  </si>
  <si>
    <t>GST not hold so not paid</t>
  </si>
  <si>
    <t>GST not deducted so no release</t>
  </si>
  <si>
    <t>Adjsuted in advance</t>
  </si>
  <si>
    <t>JMD TUBEWELL ENGINEERING</t>
  </si>
  <si>
    <t>Total Paid</t>
  </si>
  <si>
    <t>Balance Payable</t>
  </si>
  <si>
    <t>57, 53</t>
  </si>
  <si>
    <t xml:space="preserve">Total Hold </t>
  </si>
  <si>
    <t>DPR Hold</t>
  </si>
  <si>
    <t>Advance / Surplus</t>
  </si>
  <si>
    <t>Debit</t>
  </si>
  <si>
    <t>Nil</t>
  </si>
  <si>
    <t>GST Remaining</t>
  </si>
  <si>
    <t>Atta Kandhala village Socket Supply work</t>
  </si>
  <si>
    <t>Jamalpur Village drilling work</t>
  </si>
  <si>
    <t>Yousfpur chautana village drilling work</t>
  </si>
  <si>
    <t>Karori village drilling work</t>
  </si>
  <si>
    <t>odri fatehpur village drilling work</t>
  </si>
  <si>
    <t xml:space="preserve">Bhanera Jat village Drilling Work </t>
  </si>
  <si>
    <t>Bibipur jalalbad village  tractor work</t>
  </si>
  <si>
    <t>Bibipur jalalbad Village Drilling work</t>
  </si>
  <si>
    <t xml:space="preserve"> MAWI NON AHATMAL VILLAGE Drilling Work </t>
  </si>
  <si>
    <t>Subri Village Pea Gravel Shfting with JCB and Tractor.work</t>
  </si>
  <si>
    <t xml:space="preserve">SAKAUTI VILLAGE Drilling Work AT </t>
  </si>
  <si>
    <t xml:space="preserve"> Bhogi Majra village Drilling work </t>
  </si>
  <si>
    <t xml:space="preserve">SANPALA  VILLAGE drilling work </t>
  </si>
  <si>
    <t>Drilling work at Chhaatela Urf Jainpur Village Depth 154 Rmt. Work</t>
  </si>
  <si>
    <t>Drilling work at Bidouli Village Depth 160 Rmt. Work</t>
  </si>
  <si>
    <t>Drilling work at Lawa Daudpur Village Depth 155 Rmt. Work</t>
  </si>
  <si>
    <t>Drilling work at Bedkhedi Village Depth 160 Rmt. Work</t>
  </si>
  <si>
    <t>Grahi Hasanpur village Logging charges work</t>
  </si>
  <si>
    <t>Jali village Purchasing of Tubewell construction work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</si>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</sst>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  <font>
      <sz val="11"/>
      <name val="Calibri"/>
      <family val="2"/>
      <scheme val="minor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4" fontId="2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14" fontId="10" fillId="0" borderId="3" xfId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7" fillId="0" borderId="3" xfId="1" applyNumberFormat="1" applyFont="1" applyFill="1" applyBorder="1" applyAlignment="1">
      <alignment vertical="center"/>
    </xf>
    <xf numFmtId="14" fontId="7" fillId="0" borderId="3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/>
    </xf>
    <xf numFmtId="164" fontId="7" fillId="3" borderId="3" xfId="1" applyNumberFormat="1" applyFont="1" applyFill="1" applyBorder="1" applyAlignment="1">
      <alignment vertical="center"/>
    </xf>
    <xf numFmtId="14" fontId="7" fillId="3" borderId="3" xfId="1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right" vertical="center"/>
    </xf>
    <xf numFmtId="164" fontId="3" fillId="2" borderId="3" xfId="1" applyNumberFormat="1" applyFont="1" applyFill="1" applyBorder="1" applyAlignment="1">
      <alignment vertical="center"/>
    </xf>
    <xf numFmtId="14" fontId="2" fillId="2" borderId="4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4" fontId="2" fillId="2" borderId="6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vertical="center"/>
    </xf>
    <xf numFmtId="14" fontId="2" fillId="2" borderId="5" xfId="1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vertical="center"/>
    </xf>
    <xf numFmtId="43" fontId="0" fillId="2" borderId="0" xfId="1" applyFont="1" applyFill="1" applyBorder="1" applyAlignment="1">
      <alignment vertical="center"/>
    </xf>
    <xf numFmtId="43" fontId="0" fillId="2" borderId="1" xfId="1" applyFont="1" applyFill="1" applyBorder="1" applyAlignment="1">
      <alignment vertical="center"/>
    </xf>
    <xf numFmtId="43" fontId="0" fillId="2" borderId="2" xfId="1" applyFont="1" applyFill="1" applyBorder="1" applyAlignment="1">
      <alignment vertical="center"/>
    </xf>
    <xf numFmtId="43" fontId="0" fillId="2" borderId="3" xfId="1" applyFont="1" applyFill="1" applyBorder="1" applyAlignment="1">
      <alignment vertical="center"/>
    </xf>
    <xf numFmtId="43" fontId="0" fillId="3" borderId="3" xfId="1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43" fontId="6" fillId="0" borderId="3" xfId="1" applyFont="1" applyFill="1" applyBorder="1" applyAlignment="1">
      <alignment vertical="center"/>
    </xf>
    <xf numFmtId="43" fontId="0" fillId="2" borderId="6" xfId="1" applyFont="1" applyFill="1" applyBorder="1" applyAlignment="1">
      <alignment vertical="center"/>
    </xf>
    <xf numFmtId="43" fontId="0" fillId="2" borderId="5" xfId="1" applyFont="1" applyFill="1" applyBorder="1" applyAlignment="1">
      <alignment vertical="center"/>
    </xf>
    <xf numFmtId="43" fontId="0" fillId="2" borderId="4" xfId="1" applyFon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164" fontId="7" fillId="4" borderId="3" xfId="1" applyNumberFormat="1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4" fontId="12" fillId="2" borderId="2" xfId="0" applyNumberFormat="1" applyFont="1" applyFill="1" applyBorder="1" applyAlignment="1">
      <alignment vertical="center"/>
    </xf>
    <xf numFmtId="4" fontId="12" fillId="2" borderId="3" xfId="0" applyNumberFormat="1" applyFont="1" applyFill="1" applyBorder="1" applyAlignment="1">
      <alignment vertical="center"/>
    </xf>
    <xf numFmtId="4" fontId="12" fillId="2" borderId="3" xfId="0" applyNumberFormat="1" applyFont="1" applyFill="1" applyBorder="1" applyAlignment="1">
      <alignment horizontal="right" vertical="center"/>
    </xf>
    <xf numFmtId="4" fontId="12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Font="1"/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13" fillId="2" borderId="5" xfId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12" fillId="2" borderId="4" xfId="1" applyNumberFormat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14" fontId="11" fillId="2" borderId="7" xfId="1" applyNumberFormat="1" applyFont="1" applyFill="1" applyBorder="1" applyAlignment="1">
      <alignment horizontal="center" vertical="center"/>
    </xf>
    <xf numFmtId="164" fontId="11" fillId="2" borderId="7" xfId="1" applyNumberFormat="1" applyFont="1" applyFill="1" applyBorder="1" applyAlignment="1">
      <alignment horizontal="center" vertical="center"/>
    </xf>
    <xf numFmtId="164" fontId="12" fillId="2" borderId="2" xfId="1" applyNumberFormat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  <xf numFmtId="164" fontId="12" fillId="2" borderId="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85"/>
  <sheetViews>
    <sheetView tabSelected="1" workbookViewId="0">
      <pane ySplit="6" topLeftCell="A7" activePane="bottomLeft" state="frozen"/>
      <selection pane="bottomLeft" activeCell="B4" sqref="B4"/>
    </sheetView>
  </sheetViews>
  <sheetFormatPr defaultColWidth="9" defaultRowHeight="14.4" x14ac:dyDescent="0.3"/>
  <cols>
    <col min="1" max="1" width="9" style="11"/>
    <col min="2" max="2" width="26.88671875" style="11" customWidth="1"/>
    <col min="3" max="3" width="13.44140625" style="12" bestFit="1" customWidth="1"/>
    <col min="4" max="4" width="11.5546875" style="11" bestFit="1" customWidth="1"/>
    <col min="5" max="5" width="13.33203125" style="11" bestFit="1" customWidth="1"/>
    <col min="6" max="6" width="10" style="11" customWidth="1"/>
    <col min="7" max="7" width="13.33203125" style="11" customWidth="1"/>
    <col min="8" max="8" width="14.6640625" style="3" customWidth="1"/>
    <col min="9" max="9" width="14.5546875" style="3" customWidth="1"/>
    <col min="10" max="10" width="10.6640625" style="11" bestFit="1" customWidth="1"/>
    <col min="11" max="11" width="11" style="11" bestFit="1" customWidth="1"/>
    <col min="12" max="14" width="14.88671875" style="11" customWidth="1"/>
    <col min="15" max="15" width="10.44140625" style="11" customWidth="1"/>
    <col min="16" max="16" width="12.5546875" style="11" bestFit="1" customWidth="1"/>
    <col min="17" max="17" width="86.88671875" style="11" bestFit="1" customWidth="1"/>
    <col min="18" max="18" width="12.6640625" style="61" customWidth="1"/>
    <col min="19" max="61" width="9" style="13"/>
    <col min="62" max="16384" width="9" style="11"/>
  </cols>
  <sheetData>
    <row r="1" spans="1:18" s="81" customFormat="1" ht="24.9" customHeight="1" x14ac:dyDescent="0.3">
      <c r="A1" s="79" t="s">
        <v>221</v>
      </c>
      <c r="B1" s="80" t="s">
        <v>192</v>
      </c>
    </row>
    <row r="2" spans="1:18" s="81" customFormat="1" ht="24.9" customHeight="1" x14ac:dyDescent="0.3">
      <c r="A2" s="79" t="s">
        <v>222</v>
      </c>
      <c r="B2" s="81" t="s">
        <v>223</v>
      </c>
    </row>
    <row r="3" spans="1:18" s="81" customFormat="1" ht="30.6" customHeight="1" x14ac:dyDescent="0.3">
      <c r="A3" s="79" t="s">
        <v>224</v>
      </c>
      <c r="B3" s="79" t="s">
        <v>225</v>
      </c>
    </row>
    <row r="4" spans="1:18" s="81" customFormat="1" ht="24.9" customHeight="1" thickBot="1" x14ac:dyDescent="0.35">
      <c r="A4" s="79" t="s">
        <v>226</v>
      </c>
      <c r="B4" s="79" t="s">
        <v>225</v>
      </c>
    </row>
    <row r="5" spans="1:18" ht="43.95" customHeight="1" thickBot="1" x14ac:dyDescent="0.35">
      <c r="A5" s="82" t="s">
        <v>227</v>
      </c>
      <c r="B5" s="83" t="s">
        <v>228</v>
      </c>
      <c r="C5" s="84" t="s">
        <v>229</v>
      </c>
      <c r="D5" s="85" t="s">
        <v>230</v>
      </c>
      <c r="E5" s="83" t="s">
        <v>231</v>
      </c>
      <c r="F5" s="83" t="s">
        <v>232</v>
      </c>
      <c r="G5" s="85" t="s">
        <v>233</v>
      </c>
      <c r="H5" s="86" t="s">
        <v>234</v>
      </c>
      <c r="I5" s="87" t="s">
        <v>0</v>
      </c>
      <c r="J5" s="83" t="s">
        <v>235</v>
      </c>
      <c r="K5" s="83" t="s">
        <v>236</v>
      </c>
      <c r="L5" s="83" t="s">
        <v>237</v>
      </c>
      <c r="M5" s="1" t="s">
        <v>4</v>
      </c>
      <c r="N5" s="83" t="s">
        <v>238</v>
      </c>
      <c r="O5" s="1"/>
      <c r="P5" s="83" t="s">
        <v>239</v>
      </c>
      <c r="Q5" s="83" t="s">
        <v>1</v>
      </c>
      <c r="R5" s="62"/>
    </row>
    <row r="6" spans="1:18" x14ac:dyDescent="0.3">
      <c r="A6" s="53"/>
      <c r="B6" s="7"/>
      <c r="C6" s="55"/>
      <c r="D6" s="7"/>
      <c r="E6" s="7"/>
      <c r="F6" s="7"/>
      <c r="G6" s="7"/>
      <c r="H6" s="7"/>
      <c r="I6" s="7"/>
      <c r="J6" s="6">
        <v>0.01</v>
      </c>
      <c r="K6" s="6">
        <v>0.05</v>
      </c>
      <c r="L6" s="7"/>
      <c r="M6" s="6"/>
      <c r="N6" s="7"/>
      <c r="O6" s="54"/>
      <c r="P6" s="7"/>
      <c r="Q6" s="7"/>
      <c r="R6" s="63"/>
    </row>
    <row r="7" spans="1:18" ht="36.6" customHeight="1" x14ac:dyDescent="0.3">
      <c r="A7" s="19">
        <v>49148</v>
      </c>
      <c r="B7" s="21" t="s">
        <v>2</v>
      </c>
      <c r="C7" s="9">
        <v>44600</v>
      </c>
      <c r="D7" s="22">
        <v>3</v>
      </c>
      <c r="E7" s="5">
        <v>174800</v>
      </c>
      <c r="F7" s="5"/>
      <c r="G7" s="5">
        <v>174800</v>
      </c>
      <c r="H7" s="5">
        <v>31464</v>
      </c>
      <c r="I7" s="5">
        <v>206264</v>
      </c>
      <c r="J7" s="5">
        <v>1748</v>
      </c>
      <c r="K7" s="5">
        <v>8740</v>
      </c>
      <c r="L7" s="72">
        <v>31464</v>
      </c>
      <c r="M7" s="72">
        <v>69920</v>
      </c>
      <c r="N7" s="5">
        <v>94392</v>
      </c>
      <c r="O7" s="20">
        <v>49148</v>
      </c>
      <c r="P7" s="5">
        <v>94392</v>
      </c>
      <c r="Q7" s="23" t="s">
        <v>3</v>
      </c>
      <c r="R7" s="64"/>
    </row>
    <row r="8" spans="1:18" ht="36.6" customHeight="1" x14ac:dyDescent="0.3">
      <c r="A8" s="19">
        <v>49148</v>
      </c>
      <c r="B8" s="21" t="s">
        <v>5</v>
      </c>
      <c r="C8" s="9">
        <v>44620</v>
      </c>
      <c r="D8" s="22">
        <v>4</v>
      </c>
      <c r="E8" s="5">
        <v>174800</v>
      </c>
      <c r="F8" s="5">
        <v>0</v>
      </c>
      <c r="G8" s="5">
        <v>174800</v>
      </c>
      <c r="H8" s="5">
        <v>31464</v>
      </c>
      <c r="I8" s="5">
        <v>206264</v>
      </c>
      <c r="J8" s="5">
        <v>1748</v>
      </c>
      <c r="K8" s="5">
        <v>8740</v>
      </c>
      <c r="L8" s="72">
        <v>31464</v>
      </c>
      <c r="M8" s="72">
        <v>43700</v>
      </c>
      <c r="N8" s="5">
        <v>120612</v>
      </c>
      <c r="O8" s="20"/>
      <c r="P8" s="5">
        <v>120612</v>
      </c>
      <c r="Q8" s="23" t="s">
        <v>6</v>
      </c>
      <c r="R8" s="64"/>
    </row>
    <row r="9" spans="1:18" x14ac:dyDescent="0.3">
      <c r="A9" s="19">
        <v>49148</v>
      </c>
      <c r="B9" s="21" t="s">
        <v>8</v>
      </c>
      <c r="C9" s="9">
        <v>44683</v>
      </c>
      <c r="D9" s="22" t="s">
        <v>9</v>
      </c>
      <c r="E9" s="5">
        <v>113620</v>
      </c>
      <c r="F9" s="5">
        <v>0</v>
      </c>
      <c r="G9" s="5">
        <v>113620</v>
      </c>
      <c r="H9" s="5">
        <v>0</v>
      </c>
      <c r="I9" s="5">
        <v>113620</v>
      </c>
      <c r="J9" s="5">
        <v>0</v>
      </c>
      <c r="K9" s="5">
        <v>0</v>
      </c>
      <c r="L9" s="5">
        <v>0</v>
      </c>
      <c r="M9" s="5">
        <v>0</v>
      </c>
      <c r="N9" s="72">
        <v>113620</v>
      </c>
      <c r="O9" s="20"/>
      <c r="P9" s="5">
        <v>113620</v>
      </c>
      <c r="Q9" s="23" t="s">
        <v>7</v>
      </c>
      <c r="R9" s="64"/>
    </row>
    <row r="10" spans="1:18" x14ac:dyDescent="0.3">
      <c r="A10" s="19">
        <v>49148</v>
      </c>
      <c r="B10" s="21" t="s">
        <v>10</v>
      </c>
      <c r="C10" s="9">
        <v>44760</v>
      </c>
      <c r="D10" s="21">
        <v>3</v>
      </c>
      <c r="E10" s="5">
        <v>31464</v>
      </c>
      <c r="F10" s="5"/>
      <c r="G10" s="5">
        <v>31464</v>
      </c>
      <c r="H10" s="5">
        <v>0</v>
      </c>
      <c r="I10" s="5">
        <v>31464</v>
      </c>
      <c r="J10" s="5">
        <v>0</v>
      </c>
      <c r="K10" s="5">
        <v>0</v>
      </c>
      <c r="L10" s="5">
        <v>0</v>
      </c>
      <c r="M10" s="5">
        <v>0</v>
      </c>
      <c r="N10" s="72">
        <v>31464</v>
      </c>
      <c r="O10" s="20"/>
      <c r="P10" s="5">
        <v>62928</v>
      </c>
      <c r="Q10" s="23" t="s">
        <v>15</v>
      </c>
      <c r="R10" s="64"/>
    </row>
    <row r="11" spans="1:18" x14ac:dyDescent="0.3">
      <c r="A11" s="19">
        <v>49148</v>
      </c>
      <c r="B11" s="21" t="s">
        <v>11</v>
      </c>
      <c r="C11" s="9"/>
      <c r="D11" s="21">
        <v>4</v>
      </c>
      <c r="E11" s="5">
        <v>31464</v>
      </c>
      <c r="F11" s="5"/>
      <c r="G11" s="5">
        <v>31464</v>
      </c>
      <c r="H11" s="5">
        <v>0</v>
      </c>
      <c r="I11" s="5">
        <v>31464</v>
      </c>
      <c r="J11" s="5">
        <v>0</v>
      </c>
      <c r="K11" s="5">
        <v>0</v>
      </c>
      <c r="L11" s="5">
        <v>0</v>
      </c>
      <c r="M11" s="5">
        <v>0</v>
      </c>
      <c r="N11" s="72">
        <v>31464</v>
      </c>
      <c r="O11" s="20"/>
      <c r="P11" s="5">
        <v>41266</v>
      </c>
      <c r="Q11" s="23" t="s">
        <v>17</v>
      </c>
      <c r="R11" s="64"/>
    </row>
    <row r="12" spans="1:18" x14ac:dyDescent="0.3">
      <c r="A12" s="19">
        <v>49148</v>
      </c>
      <c r="B12" s="21" t="s">
        <v>13</v>
      </c>
      <c r="C12" s="9">
        <v>44811</v>
      </c>
      <c r="D12" s="21">
        <v>47</v>
      </c>
      <c r="E12" s="5">
        <v>43900</v>
      </c>
      <c r="F12" s="5"/>
      <c r="G12" s="5">
        <v>43900</v>
      </c>
      <c r="H12" s="5">
        <v>7902</v>
      </c>
      <c r="I12" s="5">
        <v>51802</v>
      </c>
      <c r="J12" s="5">
        <v>439</v>
      </c>
      <c r="K12" s="5">
        <v>2195</v>
      </c>
      <c r="L12" s="72">
        <v>7902</v>
      </c>
      <c r="M12" s="5">
        <v>0</v>
      </c>
      <c r="N12" s="5">
        <v>41266</v>
      </c>
      <c r="O12" s="20"/>
      <c r="P12" s="5">
        <v>41266</v>
      </c>
      <c r="Q12" s="23" t="s">
        <v>16</v>
      </c>
      <c r="R12" s="64"/>
    </row>
    <row r="13" spans="1:18" x14ac:dyDescent="0.3">
      <c r="A13" s="19">
        <v>49148</v>
      </c>
      <c r="B13" s="21" t="s">
        <v>14</v>
      </c>
      <c r="C13" s="9">
        <v>44811</v>
      </c>
      <c r="D13" s="22">
        <v>48</v>
      </c>
      <c r="E13" s="5">
        <v>43900</v>
      </c>
      <c r="F13" s="5">
        <v>0</v>
      </c>
      <c r="G13" s="5">
        <v>43900</v>
      </c>
      <c r="H13" s="5">
        <v>7902</v>
      </c>
      <c r="I13" s="5">
        <v>51802</v>
      </c>
      <c r="J13" s="5">
        <v>439</v>
      </c>
      <c r="K13" s="5">
        <v>2195</v>
      </c>
      <c r="L13" s="72">
        <v>7902</v>
      </c>
      <c r="M13" s="5">
        <v>0</v>
      </c>
      <c r="N13" s="5">
        <v>41266</v>
      </c>
      <c r="O13" s="20"/>
      <c r="P13" s="5">
        <v>7902</v>
      </c>
      <c r="Q13" s="23" t="s">
        <v>114</v>
      </c>
      <c r="R13" s="64"/>
    </row>
    <row r="14" spans="1:18" x14ac:dyDescent="0.3">
      <c r="A14" s="19">
        <v>49148</v>
      </c>
      <c r="B14" s="5" t="s">
        <v>12</v>
      </c>
      <c r="C14" s="9">
        <v>45036</v>
      </c>
      <c r="D14" s="21">
        <v>48</v>
      </c>
      <c r="E14" s="5">
        <v>7902</v>
      </c>
      <c r="F14" s="5"/>
      <c r="G14" s="5"/>
      <c r="H14" s="5"/>
      <c r="I14" s="5"/>
      <c r="J14" s="5"/>
      <c r="K14" s="5"/>
      <c r="L14" s="5"/>
      <c r="M14" s="5"/>
      <c r="N14" s="72">
        <v>7902</v>
      </c>
      <c r="O14" s="20"/>
      <c r="P14" s="5">
        <v>7902</v>
      </c>
      <c r="Q14" s="23" t="s">
        <v>115</v>
      </c>
      <c r="R14" s="64"/>
    </row>
    <row r="15" spans="1:18" x14ac:dyDescent="0.3">
      <c r="A15" s="19">
        <v>49148</v>
      </c>
      <c r="B15" s="5" t="s">
        <v>12</v>
      </c>
      <c r="C15" s="9">
        <v>45036</v>
      </c>
      <c r="D15" s="21">
        <v>47</v>
      </c>
      <c r="E15" s="5">
        <v>7902</v>
      </c>
      <c r="F15" s="5"/>
      <c r="G15" s="5"/>
      <c r="H15" s="5"/>
      <c r="I15" s="5"/>
      <c r="J15" s="5"/>
      <c r="K15" s="5"/>
      <c r="L15" s="5"/>
      <c r="M15" s="5"/>
      <c r="N15" s="72">
        <v>7902</v>
      </c>
      <c r="O15" s="20"/>
      <c r="P15" s="5"/>
      <c r="Q15" s="23"/>
      <c r="R15" s="64"/>
    </row>
    <row r="16" spans="1:18" x14ac:dyDescent="0.3">
      <c r="A16" s="19">
        <v>49148</v>
      </c>
      <c r="B16" s="5"/>
      <c r="C16" s="1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  <c r="P16" s="5"/>
      <c r="Q16" s="23"/>
      <c r="R16" s="64"/>
    </row>
    <row r="17" spans="1:61" x14ac:dyDescent="0.3">
      <c r="A17" s="19">
        <v>49148</v>
      </c>
      <c r="B17" s="5"/>
      <c r="C17" s="1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  <c r="P17" s="5"/>
      <c r="Q17" s="23"/>
      <c r="R17" s="64"/>
    </row>
    <row r="18" spans="1:61" x14ac:dyDescent="0.3">
      <c r="A18" s="19">
        <v>49148</v>
      </c>
      <c r="B18" s="5"/>
      <c r="C18" s="1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  <c r="P18" s="5"/>
      <c r="Q18" s="23"/>
      <c r="R18" s="64"/>
    </row>
    <row r="19" spans="1:61" x14ac:dyDescent="0.3">
      <c r="A19" s="19">
        <v>49148</v>
      </c>
      <c r="B19" s="5"/>
      <c r="C19" s="1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  <c r="P19" s="5"/>
      <c r="Q19" s="23"/>
      <c r="R19" s="64"/>
    </row>
    <row r="20" spans="1:61" x14ac:dyDescent="0.3">
      <c r="A20" s="19">
        <v>49148</v>
      </c>
      <c r="B20" s="5"/>
      <c r="C20" s="1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  <c r="P20" s="5"/>
      <c r="Q20" s="23"/>
      <c r="R20" s="64"/>
    </row>
    <row r="21" spans="1:61" s="15" customFormat="1" x14ac:dyDescent="0.3">
      <c r="A21" s="24"/>
      <c r="B21" s="25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50120</v>
      </c>
      <c r="P21" s="25"/>
      <c r="Q21" s="24"/>
      <c r="R21" s="65">
        <f>SUM(N7:N19)-SUM(P7:P19)</f>
        <v>0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spans="1:61" x14ac:dyDescent="0.3">
      <c r="A22" s="19"/>
      <c r="B22" s="5"/>
      <c r="C22" s="1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  <c r="P22" s="5"/>
      <c r="Q22" s="23"/>
      <c r="R22" s="64"/>
    </row>
    <row r="23" spans="1:61" ht="52.8" x14ac:dyDescent="0.3">
      <c r="A23" s="19">
        <v>50120</v>
      </c>
      <c r="B23" s="21" t="s">
        <v>101</v>
      </c>
      <c r="C23" s="9">
        <v>44629</v>
      </c>
      <c r="D23" s="22">
        <v>5</v>
      </c>
      <c r="E23" s="5">
        <v>202800</v>
      </c>
      <c r="F23" s="5">
        <v>0</v>
      </c>
      <c r="G23" s="5">
        <v>202800</v>
      </c>
      <c r="H23" s="5">
        <v>36504</v>
      </c>
      <c r="I23" s="5">
        <v>239304</v>
      </c>
      <c r="J23" s="5">
        <v>2028</v>
      </c>
      <c r="K23" s="5">
        <v>10140</v>
      </c>
      <c r="L23" s="72">
        <f>H23</f>
        <v>36504</v>
      </c>
      <c r="M23" s="72">
        <v>50700</v>
      </c>
      <c r="N23" s="5">
        <v>139932</v>
      </c>
      <c r="O23" s="19"/>
      <c r="P23" s="5">
        <v>99000</v>
      </c>
      <c r="Q23" s="23" t="s">
        <v>103</v>
      </c>
      <c r="R23" s="64"/>
    </row>
    <row r="24" spans="1:61" x14ac:dyDescent="0.3">
      <c r="A24" s="19">
        <v>50120</v>
      </c>
      <c r="B24" s="21" t="s">
        <v>102</v>
      </c>
      <c r="C24" s="9">
        <v>44683</v>
      </c>
      <c r="D24" s="22">
        <v>5</v>
      </c>
      <c r="E24" s="5">
        <v>50700</v>
      </c>
      <c r="F24" s="5">
        <v>0</v>
      </c>
      <c r="G24" s="5">
        <v>50700</v>
      </c>
      <c r="H24" s="5">
        <v>0</v>
      </c>
      <c r="I24" s="5">
        <v>50700</v>
      </c>
      <c r="J24" s="5">
        <v>0</v>
      </c>
      <c r="K24" s="5">
        <v>0</v>
      </c>
      <c r="L24" s="5">
        <v>0</v>
      </c>
      <c r="M24" s="5">
        <v>0</v>
      </c>
      <c r="N24" s="72">
        <v>50700</v>
      </c>
      <c r="O24" s="19"/>
      <c r="P24" s="5">
        <v>31680</v>
      </c>
      <c r="Q24" s="23" t="s">
        <v>104</v>
      </c>
      <c r="R24" s="64"/>
    </row>
    <row r="25" spans="1:61" x14ac:dyDescent="0.3">
      <c r="A25" s="19">
        <v>50120</v>
      </c>
      <c r="B25" s="28"/>
      <c r="C25" s="9">
        <v>44821</v>
      </c>
      <c r="D25" s="22">
        <v>53</v>
      </c>
      <c r="E25" s="5">
        <v>5000</v>
      </c>
      <c r="F25" s="5">
        <v>0</v>
      </c>
      <c r="G25" s="5">
        <v>5000</v>
      </c>
      <c r="H25" s="5">
        <v>900</v>
      </c>
      <c r="I25" s="5">
        <v>5900</v>
      </c>
      <c r="J25" s="5">
        <v>100</v>
      </c>
      <c r="K25" s="5">
        <f>I25*5%</f>
        <v>295</v>
      </c>
      <c r="L25" s="72">
        <f>H25</f>
        <v>900</v>
      </c>
      <c r="M25" s="5">
        <v>0</v>
      </c>
      <c r="N25" s="5">
        <v>5800</v>
      </c>
      <c r="O25" s="20"/>
      <c r="P25" s="5">
        <v>9252</v>
      </c>
      <c r="Q25" s="23" t="s">
        <v>105</v>
      </c>
      <c r="R25" s="64"/>
    </row>
    <row r="26" spans="1:61" x14ac:dyDescent="0.3">
      <c r="A26" s="19">
        <v>50120</v>
      </c>
      <c r="B26" s="21" t="s">
        <v>12</v>
      </c>
      <c r="C26" s="9">
        <v>44893</v>
      </c>
      <c r="D26" s="22">
        <v>5</v>
      </c>
      <c r="E26" s="5">
        <v>36504</v>
      </c>
      <c r="F26" s="5">
        <v>0</v>
      </c>
      <c r="G26" s="5">
        <v>36504</v>
      </c>
      <c r="H26" s="5"/>
      <c r="I26" s="5">
        <v>36504</v>
      </c>
      <c r="J26" s="5"/>
      <c r="K26" s="5"/>
      <c r="L26" s="5"/>
      <c r="M26" s="19"/>
      <c r="N26" s="72">
        <v>36504</v>
      </c>
      <c r="O26" s="19"/>
      <c r="P26" s="5">
        <v>50700</v>
      </c>
      <c r="Q26" s="23" t="s">
        <v>106</v>
      </c>
      <c r="R26" s="64"/>
    </row>
    <row r="27" spans="1:61" x14ac:dyDescent="0.3">
      <c r="A27" s="19">
        <v>50120</v>
      </c>
      <c r="B27" s="28"/>
      <c r="C27" s="9">
        <v>44848</v>
      </c>
      <c r="D27" s="22">
        <v>57</v>
      </c>
      <c r="E27" s="5">
        <v>5000</v>
      </c>
      <c r="F27" s="5">
        <v>0</v>
      </c>
      <c r="G27" s="5">
        <v>5000</v>
      </c>
      <c r="H27" s="5">
        <v>900</v>
      </c>
      <c r="I27" s="5">
        <v>5900</v>
      </c>
      <c r="J27" s="5">
        <v>100</v>
      </c>
      <c r="K27" s="5">
        <f>I27*5%</f>
        <v>295</v>
      </c>
      <c r="L27" s="72">
        <f>H27</f>
        <v>900</v>
      </c>
      <c r="M27" s="19"/>
      <c r="N27" s="5">
        <v>5800</v>
      </c>
      <c r="O27" s="19"/>
      <c r="P27" s="5">
        <v>5800</v>
      </c>
      <c r="Q27" s="23" t="s">
        <v>107</v>
      </c>
      <c r="R27" s="64"/>
    </row>
    <row r="28" spans="1:61" x14ac:dyDescent="0.3">
      <c r="A28" s="19">
        <v>50120</v>
      </c>
      <c r="B28" s="21" t="s">
        <v>12</v>
      </c>
      <c r="C28" s="9">
        <v>44848</v>
      </c>
      <c r="D28" s="22" t="s">
        <v>195</v>
      </c>
      <c r="E28" s="5">
        <f>L25+L27</f>
        <v>1800</v>
      </c>
      <c r="F28" s="5"/>
      <c r="G28" s="5"/>
      <c r="H28" s="5"/>
      <c r="I28" s="5"/>
      <c r="J28" s="5"/>
      <c r="K28" s="5"/>
      <c r="L28" s="5"/>
      <c r="M28" s="19"/>
      <c r="N28" s="73">
        <f>E28</f>
        <v>1800</v>
      </c>
      <c r="O28" s="19" t="s">
        <v>189</v>
      </c>
      <c r="P28" s="5">
        <v>36504</v>
      </c>
      <c r="Q28" s="23" t="s">
        <v>116</v>
      </c>
      <c r="R28" s="64"/>
    </row>
    <row r="29" spans="1:61" x14ac:dyDescent="0.3">
      <c r="A29" s="19">
        <v>50120</v>
      </c>
      <c r="B29" s="21"/>
      <c r="C29" s="9"/>
      <c r="D29" s="22"/>
      <c r="E29" s="5"/>
      <c r="F29" s="5"/>
      <c r="G29" s="5"/>
      <c r="H29" s="5"/>
      <c r="I29" s="5"/>
      <c r="J29" s="5"/>
      <c r="K29" s="5"/>
      <c r="L29" s="5"/>
      <c r="M29" s="19"/>
      <c r="N29" s="5"/>
      <c r="O29" s="19"/>
      <c r="P29" s="5"/>
      <c r="Q29" s="23"/>
      <c r="R29" s="64"/>
    </row>
    <row r="30" spans="1:61" x14ac:dyDescent="0.3">
      <c r="A30" s="19">
        <v>50120</v>
      </c>
      <c r="B30" s="21"/>
      <c r="C30" s="9"/>
      <c r="D30" s="22"/>
      <c r="E30" s="5"/>
      <c r="F30" s="5"/>
      <c r="G30" s="5"/>
      <c r="H30" s="5"/>
      <c r="I30" s="5"/>
      <c r="J30" s="5"/>
      <c r="K30" s="5"/>
      <c r="L30" s="5"/>
      <c r="M30" s="19"/>
      <c r="N30" s="5"/>
      <c r="O30" s="19"/>
      <c r="P30" s="5"/>
      <c r="Q30" s="23"/>
      <c r="R30" s="64"/>
    </row>
    <row r="31" spans="1:61" x14ac:dyDescent="0.3">
      <c r="A31" s="19">
        <v>50120</v>
      </c>
      <c r="B31" s="21"/>
      <c r="C31" s="9"/>
      <c r="D31" s="22"/>
      <c r="E31" s="5"/>
      <c r="F31" s="5"/>
      <c r="G31" s="5"/>
      <c r="H31" s="5"/>
      <c r="I31" s="5"/>
      <c r="J31" s="5"/>
      <c r="K31" s="5"/>
      <c r="L31" s="5"/>
      <c r="M31" s="19"/>
      <c r="N31" s="5"/>
      <c r="O31" s="19"/>
      <c r="P31" s="5"/>
      <c r="Q31" s="23"/>
      <c r="R31" s="64"/>
    </row>
    <row r="32" spans="1:61" x14ac:dyDescent="0.3">
      <c r="A32" s="19">
        <v>50120</v>
      </c>
      <c r="B32" s="21"/>
      <c r="C32" s="9"/>
      <c r="D32" s="22"/>
      <c r="E32" s="5"/>
      <c r="F32" s="5"/>
      <c r="G32" s="5"/>
      <c r="H32" s="5"/>
      <c r="I32" s="5"/>
      <c r="J32" s="5"/>
      <c r="K32" s="5"/>
      <c r="L32" s="5"/>
      <c r="M32" s="19"/>
      <c r="N32" s="5"/>
      <c r="O32" s="19"/>
      <c r="P32" s="5"/>
      <c r="Q32" s="23"/>
      <c r="R32" s="64"/>
    </row>
    <row r="33" spans="1:61" s="15" customFormat="1" x14ac:dyDescent="0.3">
      <c r="A33" s="24"/>
      <c r="B33" s="29"/>
      <c r="C33" s="30"/>
      <c r="D33" s="31"/>
      <c r="E33" s="25"/>
      <c r="F33" s="25"/>
      <c r="G33" s="25"/>
      <c r="H33" s="25"/>
      <c r="I33" s="25"/>
      <c r="J33" s="25"/>
      <c r="K33" s="25"/>
      <c r="L33" s="25"/>
      <c r="M33" s="24"/>
      <c r="N33" s="25"/>
      <c r="O33" s="24">
        <v>50356</v>
      </c>
      <c r="P33" s="25"/>
      <c r="Q33" s="24"/>
      <c r="R33" s="65">
        <f>SUM(N22:N31)-SUM(P22:P31)</f>
        <v>7600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</row>
    <row r="34" spans="1:61" x14ac:dyDescent="0.3">
      <c r="A34" s="19">
        <v>50356</v>
      </c>
      <c r="B34" s="21" t="s">
        <v>94</v>
      </c>
      <c r="C34" s="9">
        <v>44641</v>
      </c>
      <c r="D34" s="22">
        <v>6</v>
      </c>
      <c r="E34" s="5">
        <v>181700</v>
      </c>
      <c r="F34" s="5">
        <v>0</v>
      </c>
      <c r="G34" s="5">
        <v>181700</v>
      </c>
      <c r="H34" s="5">
        <v>32706</v>
      </c>
      <c r="I34" s="5">
        <v>214406</v>
      </c>
      <c r="J34" s="5">
        <v>1817</v>
      </c>
      <c r="K34" s="5">
        <v>9085</v>
      </c>
      <c r="L34" s="72">
        <v>45425</v>
      </c>
      <c r="M34" s="19">
        <v>32706</v>
      </c>
      <c r="N34" s="5">
        <v>125373</v>
      </c>
      <c r="O34" s="19"/>
      <c r="P34" s="5">
        <v>134274</v>
      </c>
      <c r="Q34" s="23" t="s">
        <v>97</v>
      </c>
      <c r="R34" s="64"/>
    </row>
    <row r="35" spans="1:61" x14ac:dyDescent="0.3">
      <c r="A35" s="19">
        <v>50356</v>
      </c>
      <c r="B35" s="5" t="s">
        <v>219</v>
      </c>
      <c r="C35" s="9">
        <v>44641</v>
      </c>
      <c r="D35" s="22">
        <v>6</v>
      </c>
      <c r="E35" s="5">
        <v>11000</v>
      </c>
      <c r="F35" s="5">
        <v>0</v>
      </c>
      <c r="G35" s="5">
        <v>11000</v>
      </c>
      <c r="H35" s="5">
        <v>1980</v>
      </c>
      <c r="I35" s="5">
        <v>12980</v>
      </c>
      <c r="J35" s="5">
        <v>110</v>
      </c>
      <c r="K35" s="5">
        <v>550</v>
      </c>
      <c r="L35" s="72">
        <v>2750</v>
      </c>
      <c r="M35" s="5">
        <v>1980</v>
      </c>
      <c r="N35" s="5">
        <v>7590</v>
      </c>
      <c r="O35" s="20"/>
      <c r="P35" s="5">
        <v>48650</v>
      </c>
      <c r="Q35" s="23" t="s">
        <v>98</v>
      </c>
      <c r="R35" s="64"/>
    </row>
    <row r="36" spans="1:61" ht="26.4" x14ac:dyDescent="0.3">
      <c r="A36" s="19">
        <v>50356</v>
      </c>
      <c r="B36" s="21" t="s">
        <v>220</v>
      </c>
      <c r="C36" s="9">
        <v>44641</v>
      </c>
      <c r="D36" s="22">
        <v>6</v>
      </c>
      <c r="E36" s="5">
        <v>1900</v>
      </c>
      <c r="F36" s="5">
        <v>0</v>
      </c>
      <c r="G36" s="5">
        <v>1900</v>
      </c>
      <c r="H36" s="5">
        <v>342</v>
      </c>
      <c r="I36" s="5">
        <v>2242</v>
      </c>
      <c r="J36" s="5">
        <v>19</v>
      </c>
      <c r="K36" s="5">
        <v>95</v>
      </c>
      <c r="L36" s="72">
        <v>475</v>
      </c>
      <c r="M36" s="19">
        <v>342</v>
      </c>
      <c r="N36" s="5">
        <v>1311</v>
      </c>
      <c r="O36" s="20"/>
      <c r="P36" s="5">
        <v>47352</v>
      </c>
      <c r="Q36" s="23" t="s">
        <v>99</v>
      </c>
      <c r="R36" s="64"/>
    </row>
    <row r="37" spans="1:61" x14ac:dyDescent="0.3">
      <c r="A37" s="19">
        <v>50356</v>
      </c>
      <c r="B37" s="5" t="s">
        <v>95</v>
      </c>
      <c r="C37" s="9">
        <v>44641</v>
      </c>
      <c r="D37" s="22">
        <v>6</v>
      </c>
      <c r="E37" s="5">
        <v>48650</v>
      </c>
      <c r="F37" s="5">
        <v>0</v>
      </c>
      <c r="G37" s="5">
        <v>48650</v>
      </c>
      <c r="H37" s="5"/>
      <c r="I37" s="5">
        <v>48650</v>
      </c>
      <c r="J37" s="5"/>
      <c r="K37" s="5"/>
      <c r="L37" s="5"/>
      <c r="M37" s="5"/>
      <c r="N37" s="72">
        <v>48650</v>
      </c>
      <c r="O37" s="20"/>
      <c r="P37" s="5">
        <v>35028</v>
      </c>
      <c r="Q37" s="23" t="s">
        <v>100</v>
      </c>
      <c r="R37" s="64"/>
    </row>
    <row r="38" spans="1:61" ht="26.4" x14ac:dyDescent="0.3">
      <c r="A38" s="19">
        <v>50356</v>
      </c>
      <c r="B38" s="21" t="s">
        <v>96</v>
      </c>
      <c r="C38" s="9">
        <v>44778</v>
      </c>
      <c r="D38" s="22">
        <v>36</v>
      </c>
      <c r="E38" s="5">
        <v>50375</v>
      </c>
      <c r="F38" s="5">
        <v>0</v>
      </c>
      <c r="G38" s="5">
        <v>50375</v>
      </c>
      <c r="H38" s="5">
        <v>9067.5</v>
      </c>
      <c r="I38" s="5">
        <v>59442.5</v>
      </c>
      <c r="J38" s="5">
        <v>504</v>
      </c>
      <c r="K38" s="5">
        <v>2519</v>
      </c>
      <c r="L38" s="72">
        <f>H38</f>
        <v>9067.5</v>
      </c>
      <c r="M38" s="19">
        <v>9067.5</v>
      </c>
      <c r="N38" s="5">
        <v>47352</v>
      </c>
      <c r="O38" s="20"/>
      <c r="P38" s="5">
        <v>9068</v>
      </c>
      <c r="Q38" s="23" t="s">
        <v>117</v>
      </c>
      <c r="R38" s="64"/>
    </row>
    <row r="39" spans="1:61" x14ac:dyDescent="0.3">
      <c r="A39" s="19">
        <v>50356</v>
      </c>
      <c r="B39" s="5" t="s">
        <v>12</v>
      </c>
      <c r="C39" s="9">
        <v>44893</v>
      </c>
      <c r="D39" s="22">
        <v>6</v>
      </c>
      <c r="E39" s="5">
        <v>35028</v>
      </c>
      <c r="F39" s="5">
        <v>0</v>
      </c>
      <c r="G39" s="5">
        <v>35028</v>
      </c>
      <c r="H39" s="5">
        <v>0</v>
      </c>
      <c r="I39" s="5">
        <v>35028</v>
      </c>
      <c r="J39" s="5">
        <v>0</v>
      </c>
      <c r="K39" s="5">
        <v>0</v>
      </c>
      <c r="L39" s="5"/>
      <c r="M39" s="5">
        <v>0</v>
      </c>
      <c r="N39" s="5">
        <v>35028</v>
      </c>
      <c r="O39" s="20"/>
      <c r="P39" s="5"/>
      <c r="Q39" s="23"/>
      <c r="R39" s="64"/>
    </row>
    <row r="40" spans="1:61" x14ac:dyDescent="0.3">
      <c r="A40" s="19">
        <v>50356</v>
      </c>
      <c r="B40" s="5" t="s">
        <v>12</v>
      </c>
      <c r="C40" s="9">
        <v>45036</v>
      </c>
      <c r="D40" s="22">
        <v>36</v>
      </c>
      <c r="E40" s="5">
        <v>9067</v>
      </c>
      <c r="F40" s="5"/>
      <c r="G40" s="5"/>
      <c r="H40" s="5"/>
      <c r="I40" s="5"/>
      <c r="J40" s="5"/>
      <c r="K40" s="5"/>
      <c r="L40" s="5"/>
      <c r="M40" s="5"/>
      <c r="N40" s="72">
        <v>9067</v>
      </c>
      <c r="O40" s="20"/>
      <c r="P40" s="5"/>
      <c r="Q40" s="23"/>
      <c r="R40" s="64"/>
    </row>
    <row r="41" spans="1:61" x14ac:dyDescent="0.3">
      <c r="A41" s="19">
        <v>50356</v>
      </c>
      <c r="B41" s="21"/>
      <c r="C41" s="9"/>
      <c r="D41" s="22"/>
      <c r="E41" s="5"/>
      <c r="F41" s="5"/>
      <c r="G41" s="5"/>
      <c r="H41" s="5"/>
      <c r="I41" s="5"/>
      <c r="J41" s="5"/>
      <c r="K41" s="5"/>
      <c r="L41" s="5"/>
      <c r="M41" s="19"/>
      <c r="N41" s="5"/>
      <c r="O41" s="20"/>
      <c r="P41" s="5"/>
      <c r="Q41" s="23"/>
      <c r="R41" s="64"/>
    </row>
    <row r="42" spans="1:61" x14ac:dyDescent="0.3">
      <c r="A42" s="19">
        <v>50356</v>
      </c>
      <c r="B42" s="21"/>
      <c r="C42" s="9"/>
      <c r="D42" s="22"/>
      <c r="E42" s="5"/>
      <c r="F42" s="5"/>
      <c r="G42" s="5"/>
      <c r="H42" s="5"/>
      <c r="I42" s="5"/>
      <c r="J42" s="5"/>
      <c r="K42" s="5"/>
      <c r="L42" s="5"/>
      <c r="M42" s="19"/>
      <c r="N42" s="5"/>
      <c r="O42" s="20"/>
      <c r="P42" s="5"/>
      <c r="Q42" s="23"/>
      <c r="R42" s="64"/>
    </row>
    <row r="43" spans="1:61" x14ac:dyDescent="0.3">
      <c r="A43" s="19">
        <v>50356</v>
      </c>
      <c r="B43" s="21"/>
      <c r="C43" s="9"/>
      <c r="D43" s="22"/>
      <c r="E43" s="5"/>
      <c r="F43" s="5"/>
      <c r="G43" s="5"/>
      <c r="H43" s="5"/>
      <c r="I43" s="5"/>
      <c r="J43" s="5"/>
      <c r="K43" s="5"/>
      <c r="L43" s="5"/>
      <c r="M43" s="19"/>
      <c r="N43" s="5"/>
      <c r="O43" s="20"/>
      <c r="P43" s="5"/>
      <c r="Q43" s="23"/>
      <c r="R43" s="64"/>
    </row>
    <row r="44" spans="1:61" x14ac:dyDescent="0.3">
      <c r="A44" s="19"/>
      <c r="B44" s="21"/>
      <c r="C44" s="9"/>
      <c r="D44" s="22"/>
      <c r="E44" s="5"/>
      <c r="F44" s="5"/>
      <c r="G44" s="5"/>
      <c r="H44" s="5"/>
      <c r="I44" s="5"/>
      <c r="J44" s="5"/>
      <c r="K44" s="5"/>
      <c r="L44" s="5"/>
      <c r="M44" s="19"/>
      <c r="N44" s="5"/>
      <c r="O44" s="20"/>
      <c r="P44" s="5"/>
      <c r="Q44" s="23"/>
      <c r="R44" s="64"/>
    </row>
    <row r="45" spans="1:61" s="15" customFormat="1" x14ac:dyDescent="0.3">
      <c r="A45" s="24"/>
      <c r="B45" s="29"/>
      <c r="C45" s="30"/>
      <c r="D45" s="31"/>
      <c r="E45" s="25"/>
      <c r="F45" s="25"/>
      <c r="G45" s="25"/>
      <c r="H45" s="25"/>
      <c r="I45" s="25"/>
      <c r="J45" s="25"/>
      <c r="K45" s="25"/>
      <c r="L45" s="25"/>
      <c r="M45" s="24"/>
      <c r="N45" s="25"/>
      <c r="O45" s="27">
        <v>50556</v>
      </c>
      <c r="P45" s="25"/>
      <c r="Q45" s="24"/>
      <c r="R45" s="65">
        <f>SUM(N31:N43)-SUM(P31:P43)</f>
        <v>-1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spans="1:61" x14ac:dyDescent="0.3">
      <c r="A46" s="19">
        <v>50556</v>
      </c>
      <c r="B46" s="5" t="s">
        <v>118</v>
      </c>
      <c r="C46" s="10">
        <v>44662</v>
      </c>
      <c r="D46" s="5">
        <v>10</v>
      </c>
      <c r="E46" s="5">
        <v>181700</v>
      </c>
      <c r="F46" s="5">
        <v>0</v>
      </c>
      <c r="G46" s="5">
        <v>181700</v>
      </c>
      <c r="H46" s="5">
        <v>32706</v>
      </c>
      <c r="I46" s="5">
        <v>214406</v>
      </c>
      <c r="J46" s="5">
        <v>1817</v>
      </c>
      <c r="K46" s="5">
        <v>9085</v>
      </c>
      <c r="L46" s="5">
        <v>32706</v>
      </c>
      <c r="M46" s="5"/>
      <c r="N46" s="5">
        <v>170798</v>
      </c>
      <c r="O46" s="20"/>
      <c r="P46" s="5">
        <v>170798</v>
      </c>
      <c r="Q46" s="23" t="s">
        <v>119</v>
      </c>
      <c r="R46" s="64"/>
    </row>
    <row r="47" spans="1:61" x14ac:dyDescent="0.3">
      <c r="A47" s="19">
        <v>50556</v>
      </c>
      <c r="B47" s="5" t="s">
        <v>12</v>
      </c>
      <c r="C47" s="10">
        <v>45036</v>
      </c>
      <c r="D47" s="5">
        <v>10</v>
      </c>
      <c r="E47" s="5">
        <v>32706</v>
      </c>
      <c r="F47" s="5">
        <v>0</v>
      </c>
      <c r="G47" s="5">
        <v>32706</v>
      </c>
      <c r="H47" s="5">
        <v>0</v>
      </c>
      <c r="I47" s="5">
        <v>32706</v>
      </c>
      <c r="J47" s="5">
        <v>0</v>
      </c>
      <c r="K47" s="5">
        <v>0</v>
      </c>
      <c r="L47" s="5">
        <v>0</v>
      </c>
      <c r="M47" s="5"/>
      <c r="N47" s="5">
        <v>32706</v>
      </c>
      <c r="O47" s="20"/>
      <c r="P47" s="5">
        <v>32706</v>
      </c>
      <c r="Q47" s="23" t="s">
        <v>120</v>
      </c>
      <c r="R47" s="64"/>
    </row>
    <row r="48" spans="1:61" x14ac:dyDescent="0.3">
      <c r="A48" s="19">
        <v>50556</v>
      </c>
      <c r="B48" s="21"/>
      <c r="C48" s="9"/>
      <c r="D48" s="22"/>
      <c r="E48" s="5"/>
      <c r="F48" s="5"/>
      <c r="G48" s="5"/>
      <c r="H48" s="5"/>
      <c r="I48" s="5"/>
      <c r="J48" s="5"/>
      <c r="K48" s="5"/>
      <c r="L48" s="5"/>
      <c r="M48" s="5"/>
      <c r="N48" s="5"/>
      <c r="O48" s="19"/>
      <c r="P48" s="5"/>
      <c r="Q48" s="23"/>
      <c r="R48" s="64"/>
    </row>
    <row r="49" spans="1:61" x14ac:dyDescent="0.3">
      <c r="A49" s="19">
        <v>50556</v>
      </c>
      <c r="B49" s="21"/>
      <c r="C49" s="9"/>
      <c r="D49" s="22"/>
      <c r="E49" s="5"/>
      <c r="F49" s="5"/>
      <c r="G49" s="5"/>
      <c r="H49" s="5"/>
      <c r="I49" s="5"/>
      <c r="J49" s="5"/>
      <c r="K49" s="5"/>
      <c r="L49" s="5"/>
      <c r="M49" s="5"/>
      <c r="N49" s="5"/>
      <c r="O49" s="19"/>
      <c r="P49" s="5"/>
      <c r="Q49" s="23"/>
      <c r="R49" s="64"/>
    </row>
    <row r="50" spans="1:61" x14ac:dyDescent="0.3">
      <c r="A50" s="19">
        <v>50556</v>
      </c>
      <c r="B50" s="21"/>
      <c r="C50" s="9"/>
      <c r="D50" s="22"/>
      <c r="E50" s="5"/>
      <c r="F50" s="5"/>
      <c r="G50" s="5"/>
      <c r="H50" s="5"/>
      <c r="I50" s="5"/>
      <c r="J50" s="5"/>
      <c r="K50" s="5"/>
      <c r="L50" s="5"/>
      <c r="M50" s="5"/>
      <c r="N50" s="5"/>
      <c r="O50" s="19"/>
      <c r="P50" s="5"/>
      <c r="Q50" s="23"/>
      <c r="R50" s="64"/>
    </row>
    <row r="51" spans="1:61" x14ac:dyDescent="0.3">
      <c r="A51" s="19">
        <v>50556</v>
      </c>
      <c r="B51" s="21"/>
      <c r="C51" s="9"/>
      <c r="D51" s="22"/>
      <c r="E51" s="5"/>
      <c r="F51" s="5"/>
      <c r="G51" s="5"/>
      <c r="H51" s="5"/>
      <c r="I51" s="5"/>
      <c r="J51" s="5"/>
      <c r="K51" s="5"/>
      <c r="L51" s="5"/>
      <c r="M51" s="5"/>
      <c r="N51" s="5"/>
      <c r="O51" s="19"/>
      <c r="P51" s="5"/>
      <c r="Q51" s="23"/>
      <c r="R51" s="64"/>
    </row>
    <row r="52" spans="1:61" x14ac:dyDescent="0.3">
      <c r="A52" s="19">
        <v>50556</v>
      </c>
      <c r="B52" s="21"/>
      <c r="C52" s="9"/>
      <c r="D52" s="22"/>
      <c r="E52" s="5"/>
      <c r="F52" s="5"/>
      <c r="G52" s="5"/>
      <c r="H52" s="5"/>
      <c r="I52" s="5"/>
      <c r="J52" s="5"/>
      <c r="K52" s="5"/>
      <c r="L52" s="5"/>
      <c r="M52" s="5"/>
      <c r="N52" s="5"/>
      <c r="O52" s="19"/>
      <c r="P52" s="5"/>
      <c r="Q52" s="23"/>
      <c r="R52" s="64"/>
    </row>
    <row r="53" spans="1:61" s="15" customFormat="1" x14ac:dyDescent="0.3">
      <c r="A53" s="24"/>
      <c r="B53" s="25"/>
      <c r="C53" s="2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7">
        <v>50557</v>
      </c>
      <c r="P53" s="25"/>
      <c r="Q53" s="24"/>
      <c r="R53" s="65">
        <f>SUM(N46:N51)-SUM(P46:P51)</f>
        <v>0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</row>
    <row r="54" spans="1:61" x14ac:dyDescent="0.3">
      <c r="A54" s="19">
        <v>50557</v>
      </c>
      <c r="B54" s="5" t="s">
        <v>118</v>
      </c>
      <c r="C54" s="10">
        <v>44664</v>
      </c>
      <c r="D54" s="32">
        <v>9</v>
      </c>
      <c r="E54" s="5">
        <v>181700</v>
      </c>
      <c r="F54" s="5">
        <v>0</v>
      </c>
      <c r="G54" s="5">
        <v>181700</v>
      </c>
      <c r="H54" s="5">
        <v>32706</v>
      </c>
      <c r="I54" s="5">
        <v>214406</v>
      </c>
      <c r="J54" s="5">
        <v>1817</v>
      </c>
      <c r="K54" s="5">
        <v>9085</v>
      </c>
      <c r="L54" s="5">
        <v>32706</v>
      </c>
      <c r="M54" s="5">
        <v>45425</v>
      </c>
      <c r="N54" s="5">
        <v>125373</v>
      </c>
      <c r="O54" s="20"/>
      <c r="P54" s="5">
        <v>125373</v>
      </c>
      <c r="Q54" s="23" t="s">
        <v>122</v>
      </c>
      <c r="R54" s="64"/>
    </row>
    <row r="55" spans="1:61" x14ac:dyDescent="0.3">
      <c r="A55" s="19">
        <v>50557</v>
      </c>
      <c r="B55" s="5" t="s">
        <v>12</v>
      </c>
      <c r="C55" s="10">
        <v>45036</v>
      </c>
      <c r="D55" s="32">
        <v>9</v>
      </c>
      <c r="E55" s="5">
        <v>32706</v>
      </c>
      <c r="F55" s="5">
        <v>0</v>
      </c>
      <c r="G55" s="5">
        <v>32706</v>
      </c>
      <c r="H55" s="5">
        <v>0</v>
      </c>
      <c r="I55" s="5">
        <v>32706</v>
      </c>
      <c r="J55" s="5">
        <v>0</v>
      </c>
      <c r="K55" s="5">
        <v>0</v>
      </c>
      <c r="L55" s="5">
        <v>0</v>
      </c>
      <c r="M55" s="5"/>
      <c r="N55" s="5">
        <v>32706</v>
      </c>
      <c r="O55" s="20"/>
      <c r="P55" s="5">
        <v>45425</v>
      </c>
      <c r="Q55" s="23" t="s">
        <v>123</v>
      </c>
      <c r="R55" s="64"/>
    </row>
    <row r="56" spans="1:61" x14ac:dyDescent="0.3">
      <c r="A56" s="19">
        <v>50557</v>
      </c>
      <c r="B56" s="21" t="s">
        <v>121</v>
      </c>
      <c r="C56" s="9">
        <v>44683</v>
      </c>
      <c r="D56" s="33">
        <v>9</v>
      </c>
      <c r="E56" s="5">
        <v>45425</v>
      </c>
      <c r="F56" s="5">
        <v>0</v>
      </c>
      <c r="G56" s="5">
        <v>45425</v>
      </c>
      <c r="H56" s="5">
        <v>0</v>
      </c>
      <c r="I56" s="5">
        <v>45425</v>
      </c>
      <c r="J56" s="5">
        <v>0</v>
      </c>
      <c r="K56" s="5"/>
      <c r="L56" s="5"/>
      <c r="M56" s="5"/>
      <c r="N56" s="5">
        <v>45425</v>
      </c>
      <c r="O56" s="20"/>
      <c r="P56" s="5">
        <v>32706</v>
      </c>
      <c r="Q56" s="23" t="s">
        <v>124</v>
      </c>
      <c r="R56" s="64"/>
    </row>
    <row r="57" spans="1:61" x14ac:dyDescent="0.3">
      <c r="A57" s="19">
        <v>50557</v>
      </c>
      <c r="B57" s="5"/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20"/>
      <c r="P57" s="5"/>
      <c r="Q57" s="23"/>
      <c r="R57" s="64"/>
    </row>
    <row r="58" spans="1:61" x14ac:dyDescent="0.3">
      <c r="A58" s="19">
        <v>50557</v>
      </c>
      <c r="B58" s="5"/>
      <c r="C58" s="1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20"/>
      <c r="P58" s="5"/>
      <c r="Q58" s="23"/>
      <c r="R58" s="64"/>
    </row>
    <row r="59" spans="1:61" x14ac:dyDescent="0.3">
      <c r="A59" s="19">
        <v>50557</v>
      </c>
      <c r="B59" s="5"/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20"/>
      <c r="P59" s="5"/>
      <c r="Q59" s="23"/>
      <c r="R59" s="64"/>
    </row>
    <row r="60" spans="1:61" x14ac:dyDescent="0.3">
      <c r="A60" s="19">
        <v>50557</v>
      </c>
      <c r="B60" s="5"/>
      <c r="C60" s="1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20"/>
      <c r="P60" s="5"/>
      <c r="Q60" s="23"/>
      <c r="R60" s="64"/>
    </row>
    <row r="61" spans="1:61" s="15" customFormat="1" x14ac:dyDescent="0.3">
      <c r="A61" s="24"/>
      <c r="B61" s="25"/>
      <c r="C61" s="26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7">
        <v>50736</v>
      </c>
      <c r="P61" s="25"/>
      <c r="Q61" s="24"/>
      <c r="R61" s="65">
        <f>SUM(N54:N59)-SUM(P54:P59)</f>
        <v>0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</row>
    <row r="62" spans="1:61" x14ac:dyDescent="0.3">
      <c r="A62" s="19">
        <v>50736</v>
      </c>
      <c r="B62" s="5" t="s">
        <v>92</v>
      </c>
      <c r="C62" s="10">
        <v>44674</v>
      </c>
      <c r="D62" s="5">
        <v>11</v>
      </c>
      <c r="E62" s="5">
        <v>180550</v>
      </c>
      <c r="F62" s="5">
        <v>0</v>
      </c>
      <c r="G62" s="5">
        <v>180550</v>
      </c>
      <c r="H62" s="5">
        <v>32499</v>
      </c>
      <c r="I62" s="5">
        <v>213049</v>
      </c>
      <c r="J62" s="5">
        <v>1805.5</v>
      </c>
      <c r="K62" s="5">
        <v>9027.5</v>
      </c>
      <c r="L62" s="5">
        <v>32499</v>
      </c>
      <c r="M62" s="5"/>
      <c r="N62" s="5">
        <v>169717</v>
      </c>
      <c r="O62" s="20"/>
      <c r="P62" s="5">
        <v>169717</v>
      </c>
      <c r="Q62" s="23" t="s">
        <v>93</v>
      </c>
      <c r="R62" s="64"/>
    </row>
    <row r="63" spans="1:61" x14ac:dyDescent="0.3">
      <c r="A63" s="19">
        <v>50736</v>
      </c>
      <c r="B63" s="21" t="s">
        <v>12</v>
      </c>
      <c r="C63" s="9">
        <v>44992</v>
      </c>
      <c r="D63" s="22">
        <v>11</v>
      </c>
      <c r="E63" s="5">
        <v>32499</v>
      </c>
      <c r="F63" s="5">
        <v>0</v>
      </c>
      <c r="G63" s="5">
        <v>32499</v>
      </c>
      <c r="H63" s="5">
        <v>0</v>
      </c>
      <c r="I63" s="5">
        <v>32499</v>
      </c>
      <c r="J63" s="5">
        <v>0</v>
      </c>
      <c r="K63" s="5">
        <v>0</v>
      </c>
      <c r="L63" s="5">
        <v>0</v>
      </c>
      <c r="M63" s="19"/>
      <c r="N63" s="5">
        <v>32499</v>
      </c>
      <c r="O63" s="20"/>
      <c r="P63" s="5">
        <v>32499</v>
      </c>
      <c r="Q63" s="23" t="s">
        <v>125</v>
      </c>
      <c r="R63" s="64"/>
    </row>
    <row r="64" spans="1:61" x14ac:dyDescent="0.3">
      <c r="A64" s="19">
        <v>50736</v>
      </c>
      <c r="B64" s="5"/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20"/>
      <c r="P64" s="5"/>
      <c r="Q64" s="23"/>
      <c r="R64" s="64"/>
    </row>
    <row r="65" spans="1:61" x14ac:dyDescent="0.3">
      <c r="A65" s="19">
        <v>50736</v>
      </c>
      <c r="B65" s="5"/>
      <c r="C65" s="1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0"/>
      <c r="P65" s="5"/>
      <c r="Q65" s="23"/>
      <c r="R65" s="64"/>
    </row>
    <row r="66" spans="1:61" x14ac:dyDescent="0.3">
      <c r="A66" s="19">
        <v>50736</v>
      </c>
      <c r="B66" s="5"/>
      <c r="C66" s="1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20"/>
      <c r="P66" s="5"/>
      <c r="Q66" s="23"/>
      <c r="R66" s="64"/>
    </row>
    <row r="67" spans="1:61" x14ac:dyDescent="0.3">
      <c r="A67" s="19">
        <v>50736</v>
      </c>
      <c r="B67" s="5"/>
      <c r="C67" s="1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  <c r="P67" s="5"/>
      <c r="Q67" s="23"/>
      <c r="R67" s="64"/>
    </row>
    <row r="68" spans="1:61" s="15" customFormat="1" x14ac:dyDescent="0.3">
      <c r="A68" s="24"/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7">
        <v>50822</v>
      </c>
      <c r="P68" s="25"/>
      <c r="Q68" s="24"/>
      <c r="R68" s="65">
        <f>SUM(N62:N66)-SUM(P62:P66)</f>
        <v>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</row>
    <row r="69" spans="1:61" ht="26.4" x14ac:dyDescent="0.3">
      <c r="A69" s="19">
        <v>50822</v>
      </c>
      <c r="B69" s="21" t="s">
        <v>218</v>
      </c>
      <c r="C69" s="9">
        <v>44729</v>
      </c>
      <c r="D69" s="22">
        <v>22</v>
      </c>
      <c r="E69" s="5">
        <v>184000</v>
      </c>
      <c r="F69" s="5">
        <v>0</v>
      </c>
      <c r="G69" s="5">
        <v>184000</v>
      </c>
      <c r="H69" s="5">
        <v>33120</v>
      </c>
      <c r="I69" s="5">
        <v>217120</v>
      </c>
      <c r="J69" s="5">
        <v>1840</v>
      </c>
      <c r="K69" s="5">
        <v>9200</v>
      </c>
      <c r="L69" s="5">
        <v>33120</v>
      </c>
      <c r="M69" s="19"/>
      <c r="N69" s="5">
        <v>172960</v>
      </c>
      <c r="O69" s="20"/>
      <c r="P69" s="5">
        <v>247500</v>
      </c>
      <c r="Q69" s="23" t="s">
        <v>90</v>
      </c>
      <c r="R69" s="64"/>
    </row>
    <row r="70" spans="1:61" x14ac:dyDescent="0.3">
      <c r="A70" s="19">
        <v>50822</v>
      </c>
      <c r="B70" s="5" t="s">
        <v>217</v>
      </c>
      <c r="C70" s="10">
        <v>44732</v>
      </c>
      <c r="D70" s="5">
        <v>23</v>
      </c>
      <c r="E70" s="5">
        <v>178250</v>
      </c>
      <c r="F70" s="5">
        <v>0</v>
      </c>
      <c r="G70" s="5">
        <v>178250</v>
      </c>
      <c r="H70" s="5">
        <v>32085</v>
      </c>
      <c r="I70" s="5">
        <v>210335</v>
      </c>
      <c r="J70" s="5">
        <v>1782.5</v>
      </c>
      <c r="K70" s="5">
        <v>8912.5</v>
      </c>
      <c r="L70" s="5">
        <v>32085</v>
      </c>
      <c r="M70" s="5"/>
      <c r="N70" s="5">
        <v>167555</v>
      </c>
      <c r="O70" s="20"/>
      <c r="P70" s="5">
        <v>93014</v>
      </c>
      <c r="Q70" s="23" t="s">
        <v>91</v>
      </c>
      <c r="R70" s="64"/>
    </row>
    <row r="71" spans="1:61" x14ac:dyDescent="0.3">
      <c r="A71" s="19">
        <v>50822</v>
      </c>
      <c r="B71" s="21" t="s">
        <v>12</v>
      </c>
      <c r="C71" s="9">
        <v>44992</v>
      </c>
      <c r="D71" s="22">
        <v>23</v>
      </c>
      <c r="E71" s="5">
        <v>32085</v>
      </c>
      <c r="F71" s="5">
        <v>0</v>
      </c>
      <c r="G71" s="5">
        <v>32085</v>
      </c>
      <c r="H71" s="5">
        <v>0</v>
      </c>
      <c r="I71" s="5">
        <v>32085</v>
      </c>
      <c r="J71" s="5">
        <v>0</v>
      </c>
      <c r="K71" s="5"/>
      <c r="L71" s="5"/>
      <c r="M71" s="19"/>
      <c r="N71" s="5">
        <v>32085</v>
      </c>
      <c r="O71" s="20"/>
      <c r="P71" s="5">
        <v>65205</v>
      </c>
      <c r="Q71" s="23" t="s">
        <v>126</v>
      </c>
      <c r="R71" s="64"/>
    </row>
    <row r="72" spans="1:61" x14ac:dyDescent="0.3">
      <c r="A72" s="19">
        <v>50822</v>
      </c>
      <c r="B72" s="5" t="s">
        <v>12</v>
      </c>
      <c r="C72" s="10">
        <v>44992</v>
      </c>
      <c r="D72" s="5">
        <v>22</v>
      </c>
      <c r="E72" s="5">
        <v>33120</v>
      </c>
      <c r="F72" s="5">
        <v>0</v>
      </c>
      <c r="G72" s="5">
        <v>33120</v>
      </c>
      <c r="H72" s="5">
        <v>0</v>
      </c>
      <c r="I72" s="5">
        <v>33120</v>
      </c>
      <c r="J72" s="5">
        <v>0</v>
      </c>
      <c r="K72" s="5">
        <v>0</v>
      </c>
      <c r="L72" s="5">
        <v>0</v>
      </c>
      <c r="M72" s="5"/>
      <c r="N72" s="5">
        <v>33120</v>
      </c>
      <c r="O72" s="20"/>
      <c r="P72" s="5"/>
      <c r="Q72" s="23"/>
      <c r="R72" s="64"/>
    </row>
    <row r="73" spans="1:61" x14ac:dyDescent="0.3">
      <c r="A73" s="19">
        <v>50822</v>
      </c>
      <c r="B73" s="19"/>
      <c r="C73" s="34"/>
      <c r="D73" s="19"/>
      <c r="E73" s="19"/>
      <c r="F73" s="19"/>
      <c r="G73" s="19"/>
      <c r="H73" s="35"/>
      <c r="I73" s="35"/>
      <c r="J73" s="19"/>
      <c r="K73" s="19"/>
      <c r="L73" s="19"/>
      <c r="M73" s="19"/>
      <c r="N73" s="5"/>
      <c r="O73" s="20"/>
      <c r="P73" s="5"/>
      <c r="Q73" s="23"/>
      <c r="R73" s="64"/>
    </row>
    <row r="74" spans="1:61" x14ac:dyDescent="0.3">
      <c r="A74" s="19">
        <v>50822</v>
      </c>
      <c r="B74" s="19"/>
      <c r="C74" s="34"/>
      <c r="D74" s="19"/>
      <c r="E74" s="19"/>
      <c r="F74" s="19"/>
      <c r="G74" s="19"/>
      <c r="H74" s="35"/>
      <c r="I74" s="35"/>
      <c r="J74" s="19"/>
      <c r="K74" s="19"/>
      <c r="L74" s="19"/>
      <c r="M74" s="19"/>
      <c r="N74" s="5"/>
      <c r="O74" s="20"/>
      <c r="P74" s="5"/>
      <c r="Q74" s="23"/>
      <c r="R74" s="64"/>
    </row>
    <row r="75" spans="1:61" x14ac:dyDescent="0.3">
      <c r="A75" s="19">
        <v>50822</v>
      </c>
      <c r="B75" s="19"/>
      <c r="C75" s="34"/>
      <c r="D75" s="19"/>
      <c r="E75" s="19"/>
      <c r="F75" s="19"/>
      <c r="G75" s="19"/>
      <c r="H75" s="35"/>
      <c r="I75" s="35"/>
      <c r="J75" s="19"/>
      <c r="K75" s="19"/>
      <c r="L75" s="19"/>
      <c r="M75" s="19"/>
      <c r="N75" s="5"/>
      <c r="O75" s="20"/>
      <c r="P75" s="5"/>
      <c r="Q75" s="23"/>
      <c r="R75" s="64"/>
    </row>
    <row r="76" spans="1:61" s="15" customFormat="1" x14ac:dyDescent="0.3">
      <c r="A76" s="24"/>
      <c r="B76" s="29"/>
      <c r="C76" s="30"/>
      <c r="D76" s="31"/>
      <c r="E76" s="25"/>
      <c r="F76" s="25"/>
      <c r="G76" s="25"/>
      <c r="H76" s="25"/>
      <c r="I76" s="25"/>
      <c r="J76" s="25"/>
      <c r="K76" s="25"/>
      <c r="L76" s="25"/>
      <c r="M76" s="24"/>
      <c r="N76" s="25"/>
      <c r="O76" s="27">
        <v>51003</v>
      </c>
      <c r="P76" s="25"/>
      <c r="Q76" s="24"/>
      <c r="R76" s="65">
        <f>SUM(N69:N74)-SUM(P69:P74)</f>
        <v>1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</row>
    <row r="77" spans="1:61" x14ac:dyDescent="0.3">
      <c r="A77" s="19">
        <v>51003</v>
      </c>
      <c r="B77" s="21" t="s">
        <v>86</v>
      </c>
      <c r="C77" s="9">
        <v>44814</v>
      </c>
      <c r="D77" s="22">
        <v>12</v>
      </c>
      <c r="E77" s="5">
        <v>177100</v>
      </c>
      <c r="F77" s="5">
        <v>0</v>
      </c>
      <c r="G77" s="5">
        <v>177100</v>
      </c>
      <c r="H77" s="5">
        <v>31878</v>
      </c>
      <c r="I77" s="5">
        <v>208978</v>
      </c>
      <c r="J77" s="5">
        <v>1771</v>
      </c>
      <c r="K77" s="5">
        <v>8855</v>
      </c>
      <c r="L77" s="5">
        <v>31878</v>
      </c>
      <c r="M77" s="5"/>
      <c r="N77" s="5">
        <v>166474</v>
      </c>
      <c r="O77" s="20"/>
      <c r="P77" s="5">
        <v>166474</v>
      </c>
      <c r="Q77" s="23" t="s">
        <v>88</v>
      </c>
      <c r="R77" s="64"/>
    </row>
    <row r="78" spans="1:61" ht="26.4" x14ac:dyDescent="0.3">
      <c r="A78" s="19">
        <v>51003</v>
      </c>
      <c r="B78" s="21" t="s">
        <v>87</v>
      </c>
      <c r="C78" s="9">
        <v>44820</v>
      </c>
      <c r="D78" s="22">
        <v>59</v>
      </c>
      <c r="E78" s="5">
        <v>5000</v>
      </c>
      <c r="F78" s="5">
        <v>0</v>
      </c>
      <c r="G78" s="5">
        <v>5000</v>
      </c>
      <c r="H78" s="5">
        <v>900</v>
      </c>
      <c r="I78" s="5">
        <v>5900</v>
      </c>
      <c r="J78" s="5">
        <v>100</v>
      </c>
      <c r="K78" s="5">
        <v>0</v>
      </c>
      <c r="L78" s="5">
        <f>H78</f>
        <v>900</v>
      </c>
      <c r="M78" s="5"/>
      <c r="N78" s="5">
        <v>5900</v>
      </c>
      <c r="O78" s="20"/>
      <c r="P78" s="5">
        <v>5800</v>
      </c>
      <c r="Q78" s="23" t="s">
        <v>89</v>
      </c>
      <c r="R78" s="64"/>
    </row>
    <row r="79" spans="1:61" x14ac:dyDescent="0.3">
      <c r="A79" s="19">
        <v>51003</v>
      </c>
      <c r="B79" s="21" t="s">
        <v>127</v>
      </c>
      <c r="C79" s="9">
        <v>44992</v>
      </c>
      <c r="D79" s="22">
        <v>49</v>
      </c>
      <c r="E79" s="5">
        <v>31878</v>
      </c>
      <c r="F79" s="5">
        <v>0</v>
      </c>
      <c r="G79" s="5">
        <v>31878</v>
      </c>
      <c r="H79" s="5">
        <v>0</v>
      </c>
      <c r="I79" s="5">
        <v>31878</v>
      </c>
      <c r="J79" s="5">
        <v>0</v>
      </c>
      <c r="K79" s="5"/>
      <c r="L79" s="5"/>
      <c r="M79" s="5"/>
      <c r="N79" s="5">
        <v>31878</v>
      </c>
      <c r="O79" s="20"/>
      <c r="P79" s="5">
        <v>31878</v>
      </c>
      <c r="Q79" s="23" t="s">
        <v>128</v>
      </c>
      <c r="R79" s="64"/>
    </row>
    <row r="80" spans="1:61" x14ac:dyDescent="0.3">
      <c r="A80" s="19">
        <v>51003</v>
      </c>
      <c r="B80" s="21" t="s">
        <v>127</v>
      </c>
      <c r="C80" s="9"/>
      <c r="D80" s="22">
        <v>59</v>
      </c>
      <c r="E80" s="5">
        <f>H78</f>
        <v>900</v>
      </c>
      <c r="F80" s="5"/>
      <c r="G80" s="5"/>
      <c r="H80" s="5"/>
      <c r="I80" s="5"/>
      <c r="J80" s="5"/>
      <c r="K80" s="5"/>
      <c r="L80" s="5"/>
      <c r="M80" s="19"/>
      <c r="N80" s="5">
        <v>900</v>
      </c>
      <c r="O80" s="20"/>
      <c r="P80" s="5"/>
      <c r="Q80" s="23"/>
      <c r="R80" s="64"/>
    </row>
    <row r="81" spans="1:61" x14ac:dyDescent="0.3">
      <c r="A81" s="19">
        <v>51003</v>
      </c>
      <c r="B81" s="21"/>
      <c r="C81" s="9"/>
      <c r="D81" s="22"/>
      <c r="E81" s="5"/>
      <c r="F81" s="5"/>
      <c r="G81" s="5"/>
      <c r="H81" s="5"/>
      <c r="I81" s="5"/>
      <c r="J81" s="5"/>
      <c r="K81" s="5"/>
      <c r="L81" s="5"/>
      <c r="M81" s="19"/>
      <c r="N81" s="5"/>
      <c r="O81" s="20"/>
      <c r="P81" s="5"/>
      <c r="Q81" s="23"/>
      <c r="R81" s="64"/>
    </row>
    <row r="82" spans="1:61" x14ac:dyDescent="0.3">
      <c r="A82" s="19">
        <v>51003</v>
      </c>
      <c r="B82" s="21"/>
      <c r="C82" s="9"/>
      <c r="D82" s="22"/>
      <c r="E82" s="5"/>
      <c r="F82" s="5"/>
      <c r="G82" s="5"/>
      <c r="H82" s="5"/>
      <c r="I82" s="5"/>
      <c r="J82" s="5"/>
      <c r="K82" s="5"/>
      <c r="L82" s="5"/>
      <c r="M82" s="19"/>
      <c r="N82" s="5"/>
      <c r="O82" s="20"/>
      <c r="P82" s="5"/>
      <c r="Q82" s="23"/>
      <c r="R82" s="64"/>
    </row>
    <row r="83" spans="1:61" s="15" customFormat="1" x14ac:dyDescent="0.3">
      <c r="A83" s="24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7">
        <v>51132</v>
      </c>
      <c r="P83" s="25"/>
      <c r="Q83" s="24"/>
      <c r="R83" s="65">
        <f>SUM(N77:N81)-SUM(P77:P81)</f>
        <v>1000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</row>
    <row r="84" spans="1:61" ht="26.4" x14ac:dyDescent="0.3">
      <c r="A84" s="19">
        <v>51132</v>
      </c>
      <c r="B84" s="21" t="s">
        <v>216</v>
      </c>
      <c r="C84" s="9">
        <v>44707</v>
      </c>
      <c r="D84" s="22">
        <v>15</v>
      </c>
      <c r="E84" s="5">
        <v>184000</v>
      </c>
      <c r="F84" s="5">
        <v>0</v>
      </c>
      <c r="G84" s="5">
        <v>184000</v>
      </c>
      <c r="H84" s="5">
        <v>33120</v>
      </c>
      <c r="I84" s="5">
        <v>217120</v>
      </c>
      <c r="J84" s="5">
        <v>1840</v>
      </c>
      <c r="K84" s="5">
        <v>9200</v>
      </c>
      <c r="L84" s="5">
        <v>33120</v>
      </c>
      <c r="M84" s="5"/>
      <c r="N84" s="5">
        <v>172960</v>
      </c>
      <c r="O84" s="20"/>
      <c r="P84" s="5">
        <v>172960</v>
      </c>
      <c r="Q84" s="36" t="s">
        <v>85</v>
      </c>
      <c r="R84" s="64"/>
    </row>
    <row r="85" spans="1:61" x14ac:dyDescent="0.3">
      <c r="A85" s="19">
        <v>51132</v>
      </c>
      <c r="B85" s="21" t="s">
        <v>129</v>
      </c>
      <c r="C85" s="9">
        <v>44992</v>
      </c>
      <c r="D85" s="22">
        <v>12</v>
      </c>
      <c r="E85" s="5">
        <v>33120</v>
      </c>
      <c r="F85" s="5">
        <v>0</v>
      </c>
      <c r="G85" s="5" t="s">
        <v>130</v>
      </c>
      <c r="H85" s="5" t="s">
        <v>130</v>
      </c>
      <c r="I85" s="5" t="s">
        <v>130</v>
      </c>
      <c r="J85" s="5" t="s">
        <v>130</v>
      </c>
      <c r="K85" s="5" t="s">
        <v>130</v>
      </c>
      <c r="L85" s="5" t="s">
        <v>131</v>
      </c>
      <c r="M85" s="5"/>
      <c r="N85" s="5">
        <v>33120</v>
      </c>
      <c r="O85" s="20"/>
      <c r="P85" s="5">
        <v>33120</v>
      </c>
      <c r="Q85" s="23" t="s">
        <v>132</v>
      </c>
      <c r="R85" s="64"/>
    </row>
    <row r="86" spans="1:61" x14ac:dyDescent="0.3">
      <c r="A86" s="19">
        <v>51132</v>
      </c>
      <c r="B86" s="21"/>
      <c r="C86" s="9"/>
      <c r="D86" s="22"/>
      <c r="E86" s="5"/>
      <c r="F86" s="5"/>
      <c r="G86" s="5"/>
      <c r="H86" s="5"/>
      <c r="I86" s="5"/>
      <c r="J86" s="5"/>
      <c r="K86" s="5"/>
      <c r="L86" s="5"/>
      <c r="M86" s="5"/>
      <c r="N86" s="5"/>
      <c r="O86" s="20"/>
      <c r="P86" s="5"/>
      <c r="Q86" s="23"/>
      <c r="R86" s="64"/>
    </row>
    <row r="87" spans="1:61" x14ac:dyDescent="0.3">
      <c r="A87" s="19">
        <v>51132</v>
      </c>
      <c r="B87" s="21"/>
      <c r="C87" s="9"/>
      <c r="D87" s="22"/>
      <c r="E87" s="5"/>
      <c r="F87" s="5"/>
      <c r="G87" s="5"/>
      <c r="H87" s="5"/>
      <c r="I87" s="5"/>
      <c r="J87" s="5"/>
      <c r="K87" s="5"/>
      <c r="L87" s="5"/>
      <c r="M87" s="5"/>
      <c r="N87" s="5"/>
      <c r="O87" s="20"/>
      <c r="P87" s="5"/>
      <c r="Q87" s="23"/>
      <c r="R87" s="64"/>
    </row>
    <row r="88" spans="1:61" x14ac:dyDescent="0.3">
      <c r="A88" s="19">
        <v>51132</v>
      </c>
      <c r="B88" s="21"/>
      <c r="C88" s="9"/>
      <c r="D88" s="22"/>
      <c r="E88" s="5"/>
      <c r="F88" s="5"/>
      <c r="G88" s="5"/>
      <c r="H88" s="5"/>
      <c r="I88" s="5"/>
      <c r="J88" s="5"/>
      <c r="K88" s="5"/>
      <c r="L88" s="5"/>
      <c r="M88" s="5"/>
      <c r="N88" s="5"/>
      <c r="O88" s="20"/>
      <c r="P88" s="5"/>
      <c r="Q88" s="23"/>
      <c r="R88" s="64"/>
    </row>
    <row r="89" spans="1:61" s="15" customFormat="1" x14ac:dyDescent="0.3">
      <c r="A89" s="24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7">
        <v>51133</v>
      </c>
      <c r="P89" s="25"/>
      <c r="Q89" s="24"/>
      <c r="R89" s="65">
        <f>SUM(N84:N87)-SUM(P84:P87)</f>
        <v>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</row>
    <row r="90" spans="1:61" x14ac:dyDescent="0.3">
      <c r="A90" s="19">
        <v>51133</v>
      </c>
      <c r="B90" s="5" t="s">
        <v>216</v>
      </c>
      <c r="C90" s="10">
        <v>44696</v>
      </c>
      <c r="D90" s="5">
        <v>19</v>
      </c>
      <c r="E90" s="5">
        <v>140862</v>
      </c>
      <c r="F90" s="5">
        <v>0</v>
      </c>
      <c r="G90" s="5">
        <v>140862</v>
      </c>
      <c r="H90" s="5">
        <v>25355.16</v>
      </c>
      <c r="I90" s="5">
        <v>166217.16</v>
      </c>
      <c r="J90" s="5">
        <v>1408.6200000000001</v>
      </c>
      <c r="K90" s="5">
        <v>7043.1</v>
      </c>
      <c r="L90" s="5">
        <v>25355.16</v>
      </c>
      <c r="M90" s="5"/>
      <c r="N90" s="5">
        <v>132410.28</v>
      </c>
      <c r="O90" s="20"/>
      <c r="P90" s="5">
        <v>132410</v>
      </c>
      <c r="Q90" s="23" t="s">
        <v>133</v>
      </c>
      <c r="R90" s="64"/>
    </row>
    <row r="91" spans="1:61" x14ac:dyDescent="0.3">
      <c r="A91" s="19">
        <v>51133</v>
      </c>
      <c r="B91" s="21" t="s">
        <v>129</v>
      </c>
      <c r="C91" s="9">
        <v>44992</v>
      </c>
      <c r="D91" s="22">
        <v>19</v>
      </c>
      <c r="E91" s="5">
        <v>25355</v>
      </c>
      <c r="F91" s="5">
        <v>0</v>
      </c>
      <c r="G91" s="5" t="s">
        <v>130</v>
      </c>
      <c r="H91" s="5" t="s">
        <v>130</v>
      </c>
      <c r="I91" s="5" t="s">
        <v>130</v>
      </c>
      <c r="J91" s="5" t="s">
        <v>130</v>
      </c>
      <c r="K91" s="5" t="s">
        <v>130</v>
      </c>
      <c r="L91" s="5" t="s">
        <v>131</v>
      </c>
      <c r="M91" s="19"/>
      <c r="N91" s="5">
        <v>25355</v>
      </c>
      <c r="O91" s="20"/>
      <c r="P91" s="5">
        <v>25355</v>
      </c>
      <c r="Q91" s="23" t="s">
        <v>134</v>
      </c>
      <c r="R91" s="64"/>
    </row>
    <row r="92" spans="1:61" x14ac:dyDescent="0.3">
      <c r="A92" s="19">
        <v>51133</v>
      </c>
      <c r="B92" s="5"/>
      <c r="C92" s="1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20"/>
      <c r="P92" s="5"/>
      <c r="Q92" s="23"/>
      <c r="R92" s="64"/>
    </row>
    <row r="93" spans="1:61" x14ac:dyDescent="0.3">
      <c r="A93" s="19">
        <v>51133</v>
      </c>
      <c r="B93" s="5"/>
      <c r="C93" s="1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20"/>
      <c r="P93" s="5"/>
      <c r="Q93" s="23"/>
      <c r="R93" s="64"/>
    </row>
    <row r="94" spans="1:61" x14ac:dyDescent="0.3">
      <c r="A94" s="19">
        <v>51133</v>
      </c>
      <c r="B94" s="5"/>
      <c r="C94" s="1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  <c r="P94" s="5"/>
      <c r="Q94" s="23"/>
      <c r="R94" s="64"/>
    </row>
    <row r="95" spans="1:61" x14ac:dyDescent="0.3">
      <c r="A95" s="19">
        <v>51133</v>
      </c>
      <c r="B95" s="5"/>
      <c r="C95" s="1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  <c r="P95" s="5"/>
      <c r="Q95" s="23"/>
      <c r="R95" s="64"/>
    </row>
    <row r="96" spans="1:61" s="15" customFormat="1" x14ac:dyDescent="0.3">
      <c r="A96" s="24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7">
        <v>51196</v>
      </c>
      <c r="P96" s="25"/>
      <c r="Q96" s="24"/>
      <c r="R96" s="65">
        <f>SUM(N90:N94)-SUM(P90:P94)</f>
        <v>0.27999999999883585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</row>
    <row r="97" spans="1:61" ht="39.6" x14ac:dyDescent="0.3">
      <c r="A97" s="19">
        <v>51196</v>
      </c>
      <c r="B97" s="21" t="s">
        <v>215</v>
      </c>
      <c r="C97" s="9">
        <v>44706</v>
      </c>
      <c r="D97" s="22">
        <v>17</v>
      </c>
      <c r="E97" s="5">
        <v>177100</v>
      </c>
      <c r="F97" s="5">
        <v>0</v>
      </c>
      <c r="G97" s="5">
        <v>177100</v>
      </c>
      <c r="H97" s="5">
        <v>31878</v>
      </c>
      <c r="I97" s="5">
        <v>208978</v>
      </c>
      <c r="J97" s="5">
        <v>1771</v>
      </c>
      <c r="K97" s="5">
        <v>8855</v>
      </c>
      <c r="L97" s="5">
        <v>31878</v>
      </c>
      <c r="M97" s="5"/>
      <c r="N97" s="5">
        <v>166474</v>
      </c>
      <c r="O97" s="20"/>
      <c r="P97" s="5">
        <v>166474</v>
      </c>
      <c r="Q97" s="36" t="s">
        <v>84</v>
      </c>
      <c r="R97" s="64"/>
    </row>
    <row r="98" spans="1:61" x14ac:dyDescent="0.3">
      <c r="A98" s="19">
        <v>51196</v>
      </c>
      <c r="B98" s="5" t="s">
        <v>12</v>
      </c>
      <c r="C98" s="10">
        <v>44992</v>
      </c>
      <c r="D98" s="5">
        <v>17</v>
      </c>
      <c r="E98" s="5">
        <v>31878</v>
      </c>
      <c r="F98" s="5">
        <v>0</v>
      </c>
      <c r="G98" s="5">
        <v>31878</v>
      </c>
      <c r="H98" s="5">
        <v>0</v>
      </c>
      <c r="I98" s="5">
        <v>31878</v>
      </c>
      <c r="J98" s="5">
        <v>0</v>
      </c>
      <c r="K98" s="5">
        <v>0</v>
      </c>
      <c r="L98" s="5">
        <v>0</v>
      </c>
      <c r="M98" s="5"/>
      <c r="N98" s="5">
        <v>31878</v>
      </c>
      <c r="O98" s="20"/>
      <c r="P98" s="5">
        <v>31878</v>
      </c>
      <c r="Q98" s="23" t="s">
        <v>135</v>
      </c>
      <c r="R98" s="64"/>
    </row>
    <row r="99" spans="1:61" x14ac:dyDescent="0.3">
      <c r="A99" s="19">
        <v>51196</v>
      </c>
      <c r="B99" s="5"/>
      <c r="C99" s="1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  <c r="P99" s="5"/>
      <c r="Q99" s="23"/>
      <c r="R99" s="64"/>
    </row>
    <row r="100" spans="1:61" x14ac:dyDescent="0.3">
      <c r="A100" s="19">
        <v>51196</v>
      </c>
      <c r="B100" s="5"/>
      <c r="C100" s="1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  <c r="P100" s="5"/>
      <c r="Q100" s="23"/>
      <c r="R100" s="64"/>
    </row>
    <row r="101" spans="1:61" x14ac:dyDescent="0.3">
      <c r="A101" s="19">
        <v>51196</v>
      </c>
      <c r="B101" s="5"/>
      <c r="C101" s="1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  <c r="P101" s="5"/>
      <c r="Q101" s="23"/>
      <c r="R101" s="64"/>
    </row>
    <row r="102" spans="1:61" x14ac:dyDescent="0.3">
      <c r="A102" s="19">
        <v>51196</v>
      </c>
      <c r="B102" s="21"/>
      <c r="C102" s="9"/>
      <c r="D102" s="22"/>
      <c r="E102" s="5"/>
      <c r="F102" s="5"/>
      <c r="G102" s="5"/>
      <c r="H102" s="5"/>
      <c r="I102" s="5"/>
      <c r="J102" s="5"/>
      <c r="K102" s="5"/>
      <c r="L102" s="5"/>
      <c r="M102" s="19"/>
      <c r="N102" s="5"/>
      <c r="O102" s="20"/>
      <c r="P102" s="5"/>
      <c r="Q102" s="23"/>
      <c r="R102" s="64"/>
    </row>
    <row r="103" spans="1:61" s="15" customFormat="1" x14ac:dyDescent="0.3">
      <c r="A103" s="24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7">
        <v>51247</v>
      </c>
      <c r="P103" s="25"/>
      <c r="Q103" s="24"/>
      <c r="R103" s="65">
        <f>SUM(N97:N101)-SUM(P97:P101)</f>
        <v>0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</row>
    <row r="104" spans="1:61" x14ac:dyDescent="0.3">
      <c r="A104" s="19">
        <v>51247</v>
      </c>
      <c r="B104" s="5" t="s">
        <v>66</v>
      </c>
      <c r="C104" s="10">
        <v>44715</v>
      </c>
      <c r="D104" s="32">
        <v>20</v>
      </c>
      <c r="E104" s="5">
        <v>141076</v>
      </c>
      <c r="F104" s="5">
        <v>0</v>
      </c>
      <c r="G104" s="5">
        <v>141076</v>
      </c>
      <c r="H104" s="5">
        <v>25393.68</v>
      </c>
      <c r="I104" s="5">
        <v>166469.68</v>
      </c>
      <c r="J104" s="5">
        <v>1410.76</v>
      </c>
      <c r="K104" s="5">
        <v>7053.8</v>
      </c>
      <c r="L104" s="5">
        <v>25393.68</v>
      </c>
      <c r="M104" s="5"/>
      <c r="N104" s="5">
        <v>132611.44</v>
      </c>
      <c r="O104" s="20"/>
      <c r="P104" s="5">
        <v>132611</v>
      </c>
      <c r="Q104" s="23" t="s">
        <v>136</v>
      </c>
      <c r="R104" s="64"/>
    </row>
    <row r="105" spans="1:61" x14ac:dyDescent="0.3">
      <c r="A105" s="19">
        <v>51247</v>
      </c>
      <c r="B105" s="21" t="s">
        <v>12</v>
      </c>
      <c r="C105" s="9">
        <v>44992</v>
      </c>
      <c r="D105" s="22">
        <v>20</v>
      </c>
      <c r="E105" s="5">
        <v>25393</v>
      </c>
      <c r="F105" s="5">
        <v>0</v>
      </c>
      <c r="G105" s="5">
        <v>25393</v>
      </c>
      <c r="H105" s="5">
        <v>0</v>
      </c>
      <c r="I105" s="5">
        <v>25393</v>
      </c>
      <c r="J105" s="5">
        <v>0</v>
      </c>
      <c r="K105" s="5">
        <v>0</v>
      </c>
      <c r="L105" s="5">
        <v>0</v>
      </c>
      <c r="M105" s="19"/>
      <c r="N105" s="5">
        <v>25393</v>
      </c>
      <c r="O105" s="20"/>
      <c r="P105" s="5">
        <v>25394</v>
      </c>
      <c r="Q105" s="36" t="s">
        <v>137</v>
      </c>
      <c r="R105" s="64"/>
    </row>
    <row r="106" spans="1:61" x14ac:dyDescent="0.3">
      <c r="A106" s="19">
        <v>51247</v>
      </c>
      <c r="B106" s="21"/>
      <c r="C106" s="9"/>
      <c r="D106" s="22"/>
      <c r="E106" s="5"/>
      <c r="F106" s="5"/>
      <c r="G106" s="5"/>
      <c r="H106" s="5"/>
      <c r="I106" s="5"/>
      <c r="J106" s="5"/>
      <c r="K106" s="5"/>
      <c r="L106" s="5"/>
      <c r="M106" s="19"/>
      <c r="N106" s="5"/>
      <c r="O106" s="20"/>
      <c r="P106" s="5"/>
      <c r="Q106" s="36"/>
      <c r="R106" s="64"/>
    </row>
    <row r="107" spans="1:61" x14ac:dyDescent="0.3">
      <c r="A107" s="19">
        <v>51247</v>
      </c>
      <c r="B107" s="21"/>
      <c r="C107" s="9"/>
      <c r="D107" s="22"/>
      <c r="E107" s="5"/>
      <c r="F107" s="5"/>
      <c r="G107" s="5"/>
      <c r="H107" s="5"/>
      <c r="I107" s="5"/>
      <c r="J107" s="5"/>
      <c r="K107" s="5"/>
      <c r="L107" s="5"/>
      <c r="M107" s="19"/>
      <c r="N107" s="5"/>
      <c r="O107" s="20"/>
      <c r="P107" s="5"/>
      <c r="Q107" s="36"/>
      <c r="R107" s="64"/>
    </row>
    <row r="108" spans="1:61" x14ac:dyDescent="0.3">
      <c r="A108" s="19">
        <v>51247</v>
      </c>
      <c r="B108" s="21"/>
      <c r="C108" s="9"/>
      <c r="D108" s="22"/>
      <c r="E108" s="5"/>
      <c r="F108" s="5"/>
      <c r="G108" s="5"/>
      <c r="H108" s="5"/>
      <c r="I108" s="5"/>
      <c r="J108" s="5"/>
      <c r="K108" s="5"/>
      <c r="L108" s="5"/>
      <c r="M108" s="19"/>
      <c r="N108" s="5"/>
      <c r="O108" s="20"/>
      <c r="P108" s="5"/>
      <c r="Q108" s="36"/>
      <c r="R108" s="64"/>
    </row>
    <row r="109" spans="1:61" x14ac:dyDescent="0.3">
      <c r="A109" s="19">
        <v>51247</v>
      </c>
      <c r="B109" s="5"/>
      <c r="C109" s="1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20"/>
      <c r="P109" s="5"/>
      <c r="Q109" s="23"/>
      <c r="R109" s="64"/>
    </row>
    <row r="110" spans="1:61" s="15" customFormat="1" x14ac:dyDescent="0.3">
      <c r="A110" s="24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7">
        <v>51284</v>
      </c>
      <c r="P110" s="25"/>
      <c r="Q110" s="24"/>
      <c r="R110" s="65">
        <f>SUM(N104:N108)-SUM(P104:P108)</f>
        <v>-0.55999999999767169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</row>
    <row r="111" spans="1:61" ht="26.4" x14ac:dyDescent="0.3">
      <c r="A111" s="19">
        <v>51284</v>
      </c>
      <c r="B111" s="21" t="s">
        <v>214</v>
      </c>
      <c r="C111" s="9">
        <v>44727</v>
      </c>
      <c r="D111" s="22">
        <v>21</v>
      </c>
      <c r="E111" s="5">
        <v>142272</v>
      </c>
      <c r="F111" s="5">
        <v>0</v>
      </c>
      <c r="G111" s="5">
        <v>142272</v>
      </c>
      <c r="H111" s="5">
        <v>25609</v>
      </c>
      <c r="I111" s="5">
        <v>167881</v>
      </c>
      <c r="J111" s="5">
        <v>1423</v>
      </c>
      <c r="K111" s="5">
        <v>7114</v>
      </c>
      <c r="L111" s="72">
        <v>25609</v>
      </c>
      <c r="M111" s="5"/>
      <c r="N111" s="5">
        <v>133735</v>
      </c>
      <c r="O111" s="20"/>
      <c r="P111" s="5">
        <v>100000</v>
      </c>
      <c r="Q111" s="23" t="s">
        <v>138</v>
      </c>
      <c r="R111" s="64"/>
    </row>
    <row r="112" spans="1:61" x14ac:dyDescent="0.3">
      <c r="A112" s="19">
        <v>51284</v>
      </c>
      <c r="B112" s="21" t="s">
        <v>12</v>
      </c>
      <c r="C112" s="9">
        <v>44992</v>
      </c>
      <c r="D112" s="22">
        <v>21</v>
      </c>
      <c r="E112" s="5">
        <v>25609</v>
      </c>
      <c r="F112" s="5">
        <v>0</v>
      </c>
      <c r="G112" s="5">
        <v>25609</v>
      </c>
      <c r="H112" s="5">
        <v>0</v>
      </c>
      <c r="I112" s="5">
        <v>25609</v>
      </c>
      <c r="J112" s="5">
        <v>0</v>
      </c>
      <c r="K112" s="5">
        <v>0</v>
      </c>
      <c r="L112" s="5">
        <v>0</v>
      </c>
      <c r="M112" s="5"/>
      <c r="N112" s="72">
        <v>25609</v>
      </c>
      <c r="O112" s="20"/>
      <c r="P112" s="5">
        <v>33735</v>
      </c>
      <c r="Q112" s="23" t="s">
        <v>139</v>
      </c>
      <c r="R112" s="64"/>
    </row>
    <row r="113" spans="1:61" x14ac:dyDescent="0.3">
      <c r="A113" s="19">
        <v>51284</v>
      </c>
      <c r="B113" s="5"/>
      <c r="C113" s="1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20"/>
      <c r="P113" s="5">
        <v>25609</v>
      </c>
      <c r="Q113" s="23" t="s">
        <v>140</v>
      </c>
      <c r="R113" s="64"/>
    </row>
    <row r="114" spans="1:61" x14ac:dyDescent="0.3">
      <c r="A114" s="19">
        <v>51284</v>
      </c>
      <c r="B114" s="21"/>
      <c r="C114" s="9"/>
      <c r="D114" s="22"/>
      <c r="E114" s="5"/>
      <c r="F114" s="5"/>
      <c r="G114" s="5"/>
      <c r="H114" s="5"/>
      <c r="I114" s="5"/>
      <c r="J114" s="5"/>
      <c r="K114" s="5"/>
      <c r="L114" s="5"/>
      <c r="M114" s="19"/>
      <c r="N114" s="5"/>
      <c r="O114" s="20"/>
      <c r="P114" s="5"/>
      <c r="Q114" s="23"/>
      <c r="R114" s="64"/>
    </row>
    <row r="115" spans="1:61" x14ac:dyDescent="0.3">
      <c r="A115" s="19">
        <v>51284</v>
      </c>
      <c r="B115" s="5"/>
      <c r="C115" s="1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20"/>
      <c r="P115" s="5"/>
      <c r="Q115" s="23"/>
      <c r="R115" s="64"/>
    </row>
    <row r="116" spans="1:61" s="15" customFormat="1" x14ac:dyDescent="0.3">
      <c r="A116" s="24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7">
        <v>51379</v>
      </c>
      <c r="P116" s="25"/>
      <c r="Q116" s="24"/>
      <c r="R116" s="65">
        <f>SUM(N111:N114)-SUM(P111:P114)</f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</row>
    <row r="117" spans="1:61" x14ac:dyDescent="0.3">
      <c r="A117" s="19">
        <v>51379</v>
      </c>
      <c r="B117" s="21" t="s">
        <v>22</v>
      </c>
      <c r="C117" s="9">
        <v>44814</v>
      </c>
      <c r="D117" s="22">
        <v>49</v>
      </c>
      <c r="E117" s="5">
        <v>172500</v>
      </c>
      <c r="F117" s="5">
        <v>0</v>
      </c>
      <c r="G117" s="5">
        <v>172500</v>
      </c>
      <c r="H117" s="5">
        <v>31050</v>
      </c>
      <c r="I117" s="5">
        <v>203550</v>
      </c>
      <c r="J117" s="5">
        <v>1725</v>
      </c>
      <c r="K117" s="5">
        <v>8625</v>
      </c>
      <c r="L117" s="72">
        <v>31050</v>
      </c>
      <c r="M117" s="19"/>
      <c r="N117" s="5">
        <v>162150</v>
      </c>
      <c r="O117" s="20"/>
      <c r="P117" s="5">
        <v>99000</v>
      </c>
      <c r="Q117" s="23" t="s">
        <v>23</v>
      </c>
      <c r="R117" s="64"/>
    </row>
    <row r="118" spans="1:61" x14ac:dyDescent="0.3">
      <c r="A118" s="19">
        <v>51379</v>
      </c>
      <c r="B118" s="21" t="s">
        <v>12</v>
      </c>
      <c r="C118" s="9">
        <v>45036</v>
      </c>
      <c r="D118" s="22">
        <v>49</v>
      </c>
      <c r="E118" s="5">
        <v>31050</v>
      </c>
      <c r="F118" s="5">
        <v>0</v>
      </c>
      <c r="G118" s="5">
        <v>31050</v>
      </c>
      <c r="H118" s="5">
        <v>0</v>
      </c>
      <c r="I118" s="5">
        <v>31050</v>
      </c>
      <c r="J118" s="5">
        <v>0</v>
      </c>
      <c r="K118" s="5">
        <v>0</v>
      </c>
      <c r="L118" s="5">
        <v>0</v>
      </c>
      <c r="M118" s="19"/>
      <c r="N118" s="72">
        <v>31050</v>
      </c>
      <c r="O118" s="20"/>
      <c r="P118" s="5">
        <v>63150</v>
      </c>
      <c r="Q118" s="23" t="s">
        <v>83</v>
      </c>
      <c r="R118" s="64"/>
    </row>
    <row r="119" spans="1:61" x14ac:dyDescent="0.3">
      <c r="A119" s="19">
        <v>51379</v>
      </c>
      <c r="B119" s="5"/>
      <c r="C119" s="1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20"/>
      <c r="P119" s="5">
        <v>31050</v>
      </c>
      <c r="Q119" s="23" t="s">
        <v>141</v>
      </c>
      <c r="R119" s="64"/>
    </row>
    <row r="120" spans="1:61" x14ac:dyDescent="0.3">
      <c r="A120" s="19">
        <v>51379</v>
      </c>
      <c r="B120" s="5"/>
      <c r="C120" s="1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0"/>
      <c r="P120" s="5"/>
      <c r="Q120" s="23"/>
      <c r="R120" s="64"/>
    </row>
    <row r="121" spans="1:61" s="15" customFormat="1" x14ac:dyDescent="0.3">
      <c r="A121" s="24"/>
      <c r="B121" s="29"/>
      <c r="C121" s="30"/>
      <c r="D121" s="31"/>
      <c r="E121" s="25"/>
      <c r="F121" s="25"/>
      <c r="G121" s="25"/>
      <c r="H121" s="25"/>
      <c r="I121" s="25"/>
      <c r="J121" s="25"/>
      <c r="K121" s="25"/>
      <c r="L121" s="25"/>
      <c r="M121" s="24"/>
      <c r="N121" s="25"/>
      <c r="O121" s="27">
        <v>51441</v>
      </c>
      <c r="P121" s="25"/>
      <c r="Q121" s="24"/>
      <c r="R121" s="65">
        <f>SUM(N117:N119)-SUM(P117:P119)</f>
        <v>0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</row>
    <row r="122" spans="1:61" x14ac:dyDescent="0.3">
      <c r="A122" s="19">
        <v>51441</v>
      </c>
      <c r="B122" s="5" t="s">
        <v>213</v>
      </c>
      <c r="C122" s="10">
        <v>44756</v>
      </c>
      <c r="D122" s="5">
        <v>24</v>
      </c>
      <c r="E122" s="5">
        <v>180550</v>
      </c>
      <c r="F122" s="5">
        <v>0</v>
      </c>
      <c r="G122" s="5">
        <v>180550</v>
      </c>
      <c r="H122" s="5">
        <v>32499</v>
      </c>
      <c r="I122" s="5">
        <v>213049</v>
      </c>
      <c r="J122" s="5">
        <v>1806</v>
      </c>
      <c r="K122" s="5">
        <v>9028</v>
      </c>
      <c r="L122" s="72">
        <v>32499</v>
      </c>
      <c r="M122" s="5"/>
      <c r="N122" s="5">
        <v>169716</v>
      </c>
      <c r="O122" s="20"/>
      <c r="P122" s="5">
        <v>150000</v>
      </c>
      <c r="Q122" s="23" t="s">
        <v>142</v>
      </c>
      <c r="R122" s="64"/>
    </row>
    <row r="123" spans="1:61" x14ac:dyDescent="0.3">
      <c r="A123" s="19">
        <v>51441</v>
      </c>
      <c r="B123" s="5" t="s">
        <v>12</v>
      </c>
      <c r="C123" s="10">
        <v>44992</v>
      </c>
      <c r="D123" s="5">
        <v>24</v>
      </c>
      <c r="E123" s="5">
        <v>32449</v>
      </c>
      <c r="F123" s="5">
        <v>0</v>
      </c>
      <c r="G123" s="5">
        <v>32449</v>
      </c>
      <c r="H123" s="5">
        <v>0</v>
      </c>
      <c r="I123" s="5">
        <v>32449</v>
      </c>
      <c r="J123" s="5">
        <v>0</v>
      </c>
      <c r="K123" s="5">
        <v>0</v>
      </c>
      <c r="L123" s="5">
        <v>0</v>
      </c>
      <c r="M123" s="5"/>
      <c r="N123" s="72">
        <v>32449</v>
      </c>
      <c r="O123" s="20"/>
      <c r="P123" s="5">
        <v>19716</v>
      </c>
      <c r="Q123" s="23" t="s">
        <v>143</v>
      </c>
      <c r="R123" s="64"/>
    </row>
    <row r="124" spans="1:61" x14ac:dyDescent="0.3">
      <c r="A124" s="19">
        <v>51441</v>
      </c>
      <c r="B124" s="21"/>
      <c r="C124" s="9"/>
      <c r="D124" s="22"/>
      <c r="E124" s="5"/>
      <c r="F124" s="5"/>
      <c r="G124" s="5"/>
      <c r="H124" s="5"/>
      <c r="I124" s="5"/>
      <c r="J124" s="5"/>
      <c r="K124" s="5"/>
      <c r="L124" s="5"/>
      <c r="M124" s="19"/>
      <c r="N124" s="5"/>
      <c r="O124" s="20"/>
      <c r="P124" s="5">
        <v>32499</v>
      </c>
      <c r="Q124" s="23" t="s">
        <v>144</v>
      </c>
      <c r="R124" s="64"/>
    </row>
    <row r="125" spans="1:61" x14ac:dyDescent="0.3">
      <c r="A125" s="19">
        <v>51441</v>
      </c>
      <c r="B125" s="5"/>
      <c r="C125" s="1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  <c r="P125" s="5"/>
      <c r="Q125" s="23"/>
      <c r="R125" s="64"/>
    </row>
    <row r="126" spans="1:61" s="15" customFormat="1" x14ac:dyDescent="0.3">
      <c r="A126" s="24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7">
        <v>51615</v>
      </c>
      <c r="P126" s="25"/>
      <c r="Q126" s="24"/>
      <c r="R126" s="65">
        <f>SUM(N122:N124)-SUM(P122:P124)</f>
        <v>-50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</row>
    <row r="127" spans="1:61" ht="26.4" x14ac:dyDescent="0.3">
      <c r="A127" s="19">
        <v>51615</v>
      </c>
      <c r="B127" s="21" t="s">
        <v>212</v>
      </c>
      <c r="C127" s="9">
        <v>44750</v>
      </c>
      <c r="D127" s="22">
        <v>25</v>
      </c>
      <c r="E127" s="5">
        <v>172500</v>
      </c>
      <c r="F127" s="5">
        <v>34828</v>
      </c>
      <c r="G127" s="5">
        <v>137672</v>
      </c>
      <c r="H127" s="5">
        <v>24780.959999999999</v>
      </c>
      <c r="I127" s="5">
        <v>162452.96</v>
      </c>
      <c r="J127" s="5">
        <v>1376.72</v>
      </c>
      <c r="K127" s="5">
        <v>6883.6</v>
      </c>
      <c r="L127" s="72">
        <v>24780.959999999999</v>
      </c>
      <c r="M127" s="19"/>
      <c r="N127" s="5">
        <v>129411.68</v>
      </c>
      <c r="O127" s="20"/>
      <c r="P127" s="5">
        <v>100000</v>
      </c>
      <c r="Q127" s="23" t="s">
        <v>145</v>
      </c>
      <c r="R127" s="64"/>
    </row>
    <row r="128" spans="1:61" x14ac:dyDescent="0.3">
      <c r="A128" s="19">
        <v>51615</v>
      </c>
      <c r="B128" s="5" t="s">
        <v>127</v>
      </c>
      <c r="C128" s="10">
        <v>45036</v>
      </c>
      <c r="D128" s="5">
        <v>25</v>
      </c>
      <c r="E128" s="5">
        <v>24780</v>
      </c>
      <c r="F128" s="5">
        <v>0</v>
      </c>
      <c r="G128" s="5">
        <v>24780</v>
      </c>
      <c r="H128" s="5">
        <v>0</v>
      </c>
      <c r="I128" s="5">
        <v>24780</v>
      </c>
      <c r="J128" s="5">
        <v>0</v>
      </c>
      <c r="K128" s="5">
        <v>0</v>
      </c>
      <c r="L128" s="5">
        <v>0</v>
      </c>
      <c r="M128" s="5"/>
      <c r="N128" s="72">
        <v>24780</v>
      </c>
      <c r="O128" s="20"/>
      <c r="P128" s="5">
        <v>29411</v>
      </c>
      <c r="Q128" s="23" t="s">
        <v>146</v>
      </c>
      <c r="R128" s="64"/>
    </row>
    <row r="129" spans="1:61" x14ac:dyDescent="0.3">
      <c r="A129" s="19">
        <v>51615</v>
      </c>
      <c r="B129" s="21"/>
      <c r="C129" s="9"/>
      <c r="D129" s="22"/>
      <c r="E129" s="5"/>
      <c r="F129" s="5"/>
      <c r="G129" s="5"/>
      <c r="H129" s="5"/>
      <c r="I129" s="5"/>
      <c r="J129" s="5"/>
      <c r="K129" s="5"/>
      <c r="L129" s="5"/>
      <c r="M129" s="19"/>
      <c r="N129" s="5"/>
      <c r="O129" s="20"/>
      <c r="P129" s="5">
        <v>24781</v>
      </c>
      <c r="Q129" s="23" t="s">
        <v>147</v>
      </c>
      <c r="R129" s="64"/>
    </row>
    <row r="130" spans="1:61" s="15" customFormat="1" x14ac:dyDescent="0.3">
      <c r="A130" s="24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7">
        <v>51616</v>
      </c>
      <c r="P130" s="25"/>
      <c r="Q130" s="24"/>
      <c r="R130" s="65">
        <f>SUM(N127:N129)-SUM(P127:P129)</f>
        <v>-0.32000000000698492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</row>
    <row r="131" spans="1:61" ht="26.4" x14ac:dyDescent="0.3">
      <c r="A131" s="19">
        <v>51616</v>
      </c>
      <c r="B131" s="21" t="s">
        <v>80</v>
      </c>
      <c r="C131" s="9">
        <v>44750</v>
      </c>
      <c r="D131" s="22">
        <v>28</v>
      </c>
      <c r="E131" s="5">
        <v>179400</v>
      </c>
      <c r="F131" s="5">
        <v>38670</v>
      </c>
      <c r="G131" s="5">
        <v>140730</v>
      </c>
      <c r="H131" s="5">
        <v>25331.399999999998</v>
      </c>
      <c r="I131" s="5">
        <v>166061.4</v>
      </c>
      <c r="J131" s="5">
        <v>1407.3</v>
      </c>
      <c r="K131" s="5">
        <v>7036.5</v>
      </c>
      <c r="L131" s="72">
        <v>25331.399999999998</v>
      </c>
      <c r="M131" s="19"/>
      <c r="N131" s="5">
        <v>132286.20000000001</v>
      </c>
      <c r="O131" s="20"/>
      <c r="P131" s="5">
        <v>100000</v>
      </c>
      <c r="Q131" s="23" t="s">
        <v>81</v>
      </c>
      <c r="R131" s="64"/>
    </row>
    <row r="132" spans="1:61" x14ac:dyDescent="0.3">
      <c r="A132" s="19">
        <v>51616</v>
      </c>
      <c r="B132" s="21" t="s">
        <v>127</v>
      </c>
      <c r="C132" s="9">
        <v>45036</v>
      </c>
      <c r="D132" s="22">
        <v>28</v>
      </c>
      <c r="E132" s="5">
        <v>25331</v>
      </c>
      <c r="F132" s="5">
        <v>0</v>
      </c>
      <c r="G132" s="5">
        <v>25331</v>
      </c>
      <c r="H132" s="5">
        <v>0</v>
      </c>
      <c r="I132" s="5">
        <v>25331</v>
      </c>
      <c r="J132" s="5">
        <v>0</v>
      </c>
      <c r="K132" s="5">
        <v>0</v>
      </c>
      <c r="L132" s="5">
        <v>0</v>
      </c>
      <c r="M132" s="19"/>
      <c r="N132" s="72">
        <v>25331</v>
      </c>
      <c r="O132" s="20"/>
      <c r="P132" s="5">
        <v>32286</v>
      </c>
      <c r="Q132" s="23" t="s">
        <v>82</v>
      </c>
      <c r="R132" s="64"/>
    </row>
    <row r="133" spans="1:61" x14ac:dyDescent="0.3">
      <c r="A133" s="19">
        <v>51616</v>
      </c>
      <c r="B133" s="5"/>
      <c r="C133" s="1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  <c r="P133" s="5">
        <v>25331</v>
      </c>
      <c r="Q133" s="23" t="s">
        <v>148</v>
      </c>
      <c r="R133" s="64"/>
    </row>
    <row r="134" spans="1:61" x14ac:dyDescent="0.3">
      <c r="A134" s="19">
        <v>51616</v>
      </c>
      <c r="B134" s="21"/>
      <c r="C134" s="9"/>
      <c r="D134" s="22"/>
      <c r="E134" s="5"/>
      <c r="F134" s="5"/>
      <c r="G134" s="5"/>
      <c r="H134" s="5"/>
      <c r="I134" s="5"/>
      <c r="J134" s="5"/>
      <c r="K134" s="5"/>
      <c r="L134" s="5"/>
      <c r="M134" s="19"/>
      <c r="N134" s="5"/>
      <c r="O134" s="20"/>
      <c r="P134" s="5"/>
      <c r="Q134" s="23"/>
      <c r="R134" s="64"/>
    </row>
    <row r="135" spans="1:61" s="15" customFormat="1" x14ac:dyDescent="0.3">
      <c r="A135" s="24"/>
      <c r="B135" s="29"/>
      <c r="C135" s="30"/>
      <c r="D135" s="31"/>
      <c r="E135" s="25"/>
      <c r="F135" s="25"/>
      <c r="G135" s="25"/>
      <c r="H135" s="25"/>
      <c r="I135" s="25"/>
      <c r="J135" s="25"/>
      <c r="K135" s="25"/>
      <c r="L135" s="25"/>
      <c r="M135" s="24"/>
      <c r="N135" s="25"/>
      <c r="O135" s="27">
        <v>51617</v>
      </c>
      <c r="P135" s="25"/>
      <c r="Q135" s="24"/>
      <c r="R135" s="65">
        <f>SUM(N131:N133)-SUM(P131:P133)</f>
        <v>0.20000000001164153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</row>
    <row r="136" spans="1:61" x14ac:dyDescent="0.3">
      <c r="A136" s="19">
        <v>51617</v>
      </c>
      <c r="B136" s="5" t="s">
        <v>75</v>
      </c>
      <c r="C136" s="10">
        <v>44753</v>
      </c>
      <c r="D136" s="5">
        <v>29</v>
      </c>
      <c r="E136" s="5">
        <v>177100</v>
      </c>
      <c r="F136" s="5">
        <v>0</v>
      </c>
      <c r="G136" s="5">
        <v>177100</v>
      </c>
      <c r="H136" s="5">
        <v>31878</v>
      </c>
      <c r="I136" s="5">
        <v>208978</v>
      </c>
      <c r="J136" s="5">
        <v>1771</v>
      </c>
      <c r="K136" s="5">
        <v>8855</v>
      </c>
      <c r="L136" s="5">
        <v>31878</v>
      </c>
      <c r="M136" s="5"/>
      <c r="N136" s="5">
        <v>166474</v>
      </c>
      <c r="O136" s="20"/>
      <c r="P136" s="5">
        <v>100000</v>
      </c>
      <c r="Q136" s="23" t="s">
        <v>77</v>
      </c>
      <c r="R136" s="64"/>
    </row>
    <row r="137" spans="1:61" ht="26.4" x14ac:dyDescent="0.3">
      <c r="A137" s="19">
        <v>51617</v>
      </c>
      <c r="B137" s="21" t="s">
        <v>76</v>
      </c>
      <c r="C137" s="9">
        <v>44819</v>
      </c>
      <c r="D137" s="22">
        <v>58</v>
      </c>
      <c r="E137" s="5">
        <v>9000</v>
      </c>
      <c r="F137" s="5">
        <v>0</v>
      </c>
      <c r="G137" s="5">
        <v>9000</v>
      </c>
      <c r="H137" s="5">
        <v>1620</v>
      </c>
      <c r="I137" s="5">
        <v>10620</v>
      </c>
      <c r="J137" s="5">
        <v>180</v>
      </c>
      <c r="K137" s="5">
        <v>0</v>
      </c>
      <c r="L137" s="5">
        <f>H137</f>
        <v>1620</v>
      </c>
      <c r="M137" s="19"/>
      <c r="N137" s="5">
        <v>8820</v>
      </c>
      <c r="O137" s="20"/>
      <c r="P137" s="5">
        <v>66474</v>
      </c>
      <c r="Q137" s="23" t="s">
        <v>78</v>
      </c>
      <c r="R137" s="64"/>
    </row>
    <row r="138" spans="1:61" x14ac:dyDescent="0.3">
      <c r="A138" s="19">
        <v>51617</v>
      </c>
      <c r="B138" s="5" t="s">
        <v>12</v>
      </c>
      <c r="C138" s="10">
        <v>45036</v>
      </c>
      <c r="D138" s="5">
        <v>29</v>
      </c>
      <c r="E138" s="5">
        <v>31878</v>
      </c>
      <c r="F138" s="5">
        <v>0</v>
      </c>
      <c r="G138" s="5">
        <v>31878</v>
      </c>
      <c r="H138" s="5">
        <v>0</v>
      </c>
      <c r="I138" s="5">
        <v>31878</v>
      </c>
      <c r="J138" s="5">
        <v>0</v>
      </c>
      <c r="K138" s="5"/>
      <c r="L138" s="5"/>
      <c r="M138" s="5"/>
      <c r="N138" s="5">
        <v>31878</v>
      </c>
      <c r="O138" s="20"/>
      <c r="P138" s="5">
        <v>10440</v>
      </c>
      <c r="Q138" s="23" t="s">
        <v>79</v>
      </c>
      <c r="R138" s="64"/>
    </row>
    <row r="139" spans="1:61" x14ac:dyDescent="0.3">
      <c r="A139" s="19">
        <v>51617</v>
      </c>
      <c r="B139" s="21" t="s">
        <v>12</v>
      </c>
      <c r="C139" s="9">
        <v>45098</v>
      </c>
      <c r="D139" s="22">
        <v>58</v>
      </c>
      <c r="E139" s="5">
        <v>1620</v>
      </c>
      <c r="F139" s="5">
        <v>0</v>
      </c>
      <c r="G139" s="5">
        <v>1620</v>
      </c>
      <c r="H139" s="5">
        <v>0</v>
      </c>
      <c r="I139" s="5">
        <v>1620</v>
      </c>
      <c r="J139" s="5">
        <v>0</v>
      </c>
      <c r="K139" s="5">
        <v>0</v>
      </c>
      <c r="L139" s="5">
        <v>0</v>
      </c>
      <c r="M139" s="5"/>
      <c r="N139" s="5">
        <v>1620</v>
      </c>
      <c r="O139" s="20"/>
      <c r="P139" s="5">
        <v>31878</v>
      </c>
      <c r="Q139" s="23" t="s">
        <v>149</v>
      </c>
      <c r="R139" s="64"/>
    </row>
    <row r="140" spans="1:61" x14ac:dyDescent="0.3">
      <c r="A140" s="19">
        <v>51617</v>
      </c>
      <c r="B140" s="21" t="s">
        <v>12</v>
      </c>
      <c r="C140" s="9"/>
      <c r="D140" s="2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20"/>
      <c r="P140" s="5"/>
      <c r="Q140" s="23"/>
      <c r="R140" s="64"/>
    </row>
    <row r="141" spans="1:61" x14ac:dyDescent="0.3">
      <c r="A141" s="19">
        <v>51617</v>
      </c>
      <c r="B141" s="21"/>
      <c r="C141" s="9"/>
      <c r="D141" s="2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20"/>
      <c r="P141" s="5"/>
      <c r="Q141" s="23"/>
      <c r="R141" s="64"/>
    </row>
    <row r="142" spans="1:61" s="15" customFormat="1" x14ac:dyDescent="0.3">
      <c r="A142" s="24"/>
      <c r="B142" s="29"/>
      <c r="C142" s="30"/>
      <c r="D142" s="31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7">
        <v>51697</v>
      </c>
      <c r="P142" s="25"/>
      <c r="Q142" s="24"/>
      <c r="R142" s="65">
        <f>SUM(N136:N140)-SUM(P136:P140)</f>
        <v>0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</row>
    <row r="143" spans="1:61" ht="26.4" x14ac:dyDescent="0.3">
      <c r="A143" s="19">
        <v>51697</v>
      </c>
      <c r="B143" s="21" t="s">
        <v>72</v>
      </c>
      <c r="C143" s="9">
        <v>44777</v>
      </c>
      <c r="D143" s="22">
        <v>33</v>
      </c>
      <c r="E143" s="5">
        <v>172500</v>
      </c>
      <c r="F143" s="5">
        <v>57428</v>
      </c>
      <c r="G143" s="5">
        <v>115072</v>
      </c>
      <c r="H143" s="5">
        <v>20712</v>
      </c>
      <c r="I143" s="5">
        <v>135784</v>
      </c>
      <c r="J143" s="5">
        <v>1150.72</v>
      </c>
      <c r="K143" s="5">
        <v>5753.6</v>
      </c>
      <c r="L143" s="72">
        <v>20712</v>
      </c>
      <c r="M143" s="5"/>
      <c r="N143" s="5">
        <v>108168</v>
      </c>
      <c r="O143" s="20"/>
      <c r="P143" s="5">
        <v>99000</v>
      </c>
      <c r="Q143" s="23" t="s">
        <v>73</v>
      </c>
      <c r="R143" s="64"/>
    </row>
    <row r="144" spans="1:61" x14ac:dyDescent="0.3">
      <c r="A144" s="19">
        <v>51697</v>
      </c>
      <c r="B144" s="21" t="s">
        <v>12</v>
      </c>
      <c r="C144" s="9">
        <v>45036</v>
      </c>
      <c r="D144" s="22">
        <v>33</v>
      </c>
      <c r="E144" s="5">
        <v>20712</v>
      </c>
      <c r="F144" s="5">
        <v>0</v>
      </c>
      <c r="G144" s="5">
        <v>20712</v>
      </c>
      <c r="H144" s="5">
        <v>0</v>
      </c>
      <c r="I144" s="5">
        <v>20712</v>
      </c>
      <c r="J144" s="5">
        <v>0</v>
      </c>
      <c r="K144" s="5">
        <v>0</v>
      </c>
      <c r="L144" s="5">
        <v>0</v>
      </c>
      <c r="M144" s="5"/>
      <c r="N144" s="72">
        <v>20712</v>
      </c>
      <c r="O144" s="20"/>
      <c r="P144" s="5">
        <v>9167</v>
      </c>
      <c r="Q144" s="23" t="s">
        <v>74</v>
      </c>
      <c r="R144" s="64"/>
    </row>
    <row r="145" spans="1:61" x14ac:dyDescent="0.3">
      <c r="A145" s="19">
        <v>51697</v>
      </c>
      <c r="B145" s="5"/>
      <c r="C145" s="1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20"/>
      <c r="P145" s="5">
        <v>20713</v>
      </c>
      <c r="Q145" s="23" t="s">
        <v>150</v>
      </c>
      <c r="R145" s="64"/>
    </row>
    <row r="146" spans="1:61" s="15" customFormat="1" x14ac:dyDescent="0.3">
      <c r="A146" s="24"/>
      <c r="B146" s="29"/>
      <c r="C146" s="30"/>
      <c r="D146" s="31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7">
        <v>51698</v>
      </c>
      <c r="P146" s="25"/>
      <c r="Q146" s="24"/>
      <c r="R146" s="65">
        <f>SUM(N143:N145)-SUM(P143:P145)</f>
        <v>0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</row>
    <row r="147" spans="1:61" x14ac:dyDescent="0.3">
      <c r="A147" s="19">
        <v>51698</v>
      </c>
      <c r="B147" s="21" t="s">
        <v>69</v>
      </c>
      <c r="C147" s="9">
        <v>44782</v>
      </c>
      <c r="D147" s="22">
        <v>40</v>
      </c>
      <c r="E147" s="5">
        <v>178250</v>
      </c>
      <c r="F147" s="5">
        <v>0</v>
      </c>
      <c r="G147" s="5">
        <v>178250</v>
      </c>
      <c r="H147" s="5">
        <v>32084</v>
      </c>
      <c r="I147" s="5">
        <v>210334</v>
      </c>
      <c r="J147" s="5">
        <v>1782.5</v>
      </c>
      <c r="K147" s="5">
        <v>8912.5</v>
      </c>
      <c r="L147" s="72">
        <v>32084</v>
      </c>
      <c r="M147" s="5"/>
      <c r="N147" s="5">
        <v>167555</v>
      </c>
      <c r="O147" s="20"/>
      <c r="P147" s="5">
        <v>99000</v>
      </c>
      <c r="Q147" s="23" t="s">
        <v>70</v>
      </c>
      <c r="R147" s="64"/>
    </row>
    <row r="148" spans="1:61" x14ac:dyDescent="0.3">
      <c r="A148" s="19">
        <v>51698</v>
      </c>
      <c r="B148" s="21" t="s">
        <v>151</v>
      </c>
      <c r="C148" s="9">
        <v>45036</v>
      </c>
      <c r="D148" s="22">
        <v>40</v>
      </c>
      <c r="E148" s="5">
        <v>32084</v>
      </c>
      <c r="F148" s="5">
        <v>0</v>
      </c>
      <c r="G148" s="5">
        <v>32084</v>
      </c>
      <c r="H148" s="5">
        <v>0</v>
      </c>
      <c r="I148" s="5">
        <v>32084</v>
      </c>
      <c r="J148" s="5">
        <v>0</v>
      </c>
      <c r="K148" s="5">
        <v>0</v>
      </c>
      <c r="L148" s="5">
        <v>0</v>
      </c>
      <c r="M148" s="5"/>
      <c r="N148" s="72">
        <v>32084</v>
      </c>
      <c r="O148" s="20"/>
      <c r="P148" s="5">
        <v>68554</v>
      </c>
      <c r="Q148" s="23" t="s">
        <v>71</v>
      </c>
      <c r="R148" s="64"/>
    </row>
    <row r="149" spans="1:61" x14ac:dyDescent="0.3">
      <c r="A149" s="19">
        <v>51698</v>
      </c>
      <c r="B149" s="21"/>
      <c r="C149" s="9"/>
      <c r="D149" s="2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  <c r="P149" s="5">
        <v>32085</v>
      </c>
      <c r="Q149" s="23" t="s">
        <v>152</v>
      </c>
      <c r="R149" s="64"/>
    </row>
    <row r="150" spans="1:61" x14ac:dyDescent="0.3">
      <c r="A150" s="19">
        <v>51698</v>
      </c>
      <c r="B150" s="5"/>
      <c r="C150" s="1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  <c r="P150" s="5"/>
      <c r="Q150" s="23"/>
      <c r="R150" s="64"/>
    </row>
    <row r="151" spans="1:61" s="15" customFormat="1" x14ac:dyDescent="0.3">
      <c r="A151" s="24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7">
        <v>51824</v>
      </c>
      <c r="P151" s="25"/>
      <c r="Q151" s="24"/>
      <c r="R151" s="65">
        <f>SUM(N147:N149)-SUM(P147:P149)</f>
        <v>0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</row>
    <row r="152" spans="1:61" x14ac:dyDescent="0.3">
      <c r="A152" s="19">
        <v>51824</v>
      </c>
      <c r="B152" s="5" t="s">
        <v>66</v>
      </c>
      <c r="C152" s="10">
        <v>44771</v>
      </c>
      <c r="D152" s="5">
        <v>31</v>
      </c>
      <c r="E152" s="5">
        <v>174800</v>
      </c>
      <c r="F152" s="5">
        <v>17414</v>
      </c>
      <c r="G152" s="5">
        <v>157386</v>
      </c>
      <c r="H152" s="5">
        <v>28329.48</v>
      </c>
      <c r="I152" s="5">
        <v>185715.48</v>
      </c>
      <c r="J152" s="5">
        <v>1573.8600000000001</v>
      </c>
      <c r="K152" s="5">
        <v>7869.3</v>
      </c>
      <c r="L152" s="72">
        <v>28329.48</v>
      </c>
      <c r="M152" s="5"/>
      <c r="N152" s="5">
        <v>147942.84000000003</v>
      </c>
      <c r="O152" s="20"/>
      <c r="P152" s="5">
        <v>100000</v>
      </c>
      <c r="Q152" s="23" t="s">
        <v>67</v>
      </c>
      <c r="R152" s="64"/>
    </row>
    <row r="153" spans="1:61" x14ac:dyDescent="0.3">
      <c r="A153" s="19">
        <v>51824</v>
      </c>
      <c r="B153" s="5" t="s">
        <v>12</v>
      </c>
      <c r="C153" s="10">
        <v>45036</v>
      </c>
      <c r="D153" s="5">
        <v>31</v>
      </c>
      <c r="E153" s="5">
        <v>28329</v>
      </c>
      <c r="F153" s="5">
        <v>0</v>
      </c>
      <c r="G153" s="5">
        <v>28329</v>
      </c>
      <c r="H153" s="5">
        <v>0</v>
      </c>
      <c r="I153" s="5">
        <v>28329</v>
      </c>
      <c r="J153" s="5">
        <v>0</v>
      </c>
      <c r="K153" s="5">
        <v>0</v>
      </c>
      <c r="L153" s="5">
        <v>0</v>
      </c>
      <c r="M153" s="5"/>
      <c r="N153" s="72">
        <v>28329</v>
      </c>
      <c r="O153" s="20"/>
      <c r="P153" s="5">
        <v>47943</v>
      </c>
      <c r="Q153" s="23" t="s">
        <v>68</v>
      </c>
      <c r="R153" s="64"/>
    </row>
    <row r="154" spans="1:61" x14ac:dyDescent="0.3">
      <c r="A154" s="19">
        <v>51824</v>
      </c>
      <c r="B154" s="5"/>
      <c r="C154" s="1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  <c r="P154" s="5">
        <v>28329</v>
      </c>
      <c r="Q154" s="23" t="s">
        <v>153</v>
      </c>
      <c r="R154" s="64"/>
    </row>
    <row r="155" spans="1:61" x14ac:dyDescent="0.3">
      <c r="A155" s="19">
        <v>51824</v>
      </c>
      <c r="B155" s="5"/>
      <c r="C155" s="1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  <c r="P155" s="5"/>
      <c r="Q155" s="23"/>
      <c r="R155" s="64"/>
    </row>
    <row r="156" spans="1:61" s="15" customFormat="1" x14ac:dyDescent="0.3">
      <c r="A156" s="24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7">
        <v>51825</v>
      </c>
      <c r="P156" s="25"/>
      <c r="Q156" s="24"/>
      <c r="R156" s="65">
        <f>SUM(N152:N154)-SUM(P152:P154)</f>
        <v>-0.15999999997438863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</row>
    <row r="157" spans="1:61" x14ac:dyDescent="0.3">
      <c r="A157" s="19">
        <v>51825</v>
      </c>
      <c r="B157" s="5" t="s">
        <v>63</v>
      </c>
      <c r="C157" s="10">
        <v>44771</v>
      </c>
      <c r="D157" s="5">
        <v>30</v>
      </c>
      <c r="E157" s="5">
        <v>173650</v>
      </c>
      <c r="F157" s="5">
        <v>35348</v>
      </c>
      <c r="G157" s="5">
        <v>138302</v>
      </c>
      <c r="H157" s="5">
        <v>24894.36</v>
      </c>
      <c r="I157" s="5">
        <v>163196.35999999999</v>
      </c>
      <c r="J157" s="5">
        <v>1383.02</v>
      </c>
      <c r="K157" s="5">
        <v>6915.1</v>
      </c>
      <c r="L157" s="72">
        <v>24894.36</v>
      </c>
      <c r="M157" s="5"/>
      <c r="N157" s="5">
        <v>130003.87999999998</v>
      </c>
      <c r="O157" s="20"/>
      <c r="P157" s="5">
        <v>100000</v>
      </c>
      <c r="Q157" s="23" t="s">
        <v>64</v>
      </c>
      <c r="R157" s="64"/>
    </row>
    <row r="158" spans="1:61" x14ac:dyDescent="0.3">
      <c r="A158" s="19">
        <v>51825</v>
      </c>
      <c r="B158" s="5" t="s">
        <v>12</v>
      </c>
      <c r="C158" s="10">
        <v>45036</v>
      </c>
      <c r="D158" s="5">
        <v>30</v>
      </c>
      <c r="E158" s="5">
        <v>24894</v>
      </c>
      <c r="F158" s="5">
        <v>0</v>
      </c>
      <c r="G158" s="5">
        <v>24894</v>
      </c>
      <c r="H158" s="5">
        <v>0</v>
      </c>
      <c r="I158" s="5">
        <v>24894</v>
      </c>
      <c r="J158" s="5">
        <v>0</v>
      </c>
      <c r="K158" s="5">
        <v>0</v>
      </c>
      <c r="L158" s="5">
        <v>0</v>
      </c>
      <c r="M158" s="5"/>
      <c r="N158" s="72">
        <v>24894</v>
      </c>
      <c r="O158" s="20"/>
      <c r="P158" s="5">
        <v>30004</v>
      </c>
      <c r="Q158" s="23" t="s">
        <v>65</v>
      </c>
      <c r="R158" s="64"/>
    </row>
    <row r="159" spans="1:61" x14ac:dyDescent="0.3">
      <c r="A159" s="19">
        <v>51825</v>
      </c>
      <c r="B159" s="5"/>
      <c r="C159" s="1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  <c r="P159" s="5">
        <v>24894</v>
      </c>
      <c r="Q159" s="23" t="s">
        <v>154</v>
      </c>
      <c r="R159" s="64"/>
    </row>
    <row r="160" spans="1:61" x14ac:dyDescent="0.3">
      <c r="A160" s="19">
        <v>51825</v>
      </c>
      <c r="B160" s="5"/>
      <c r="C160" s="1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  <c r="P160" s="5"/>
      <c r="Q160" s="23"/>
      <c r="R160" s="64"/>
    </row>
    <row r="161" spans="1:61" x14ac:dyDescent="0.3">
      <c r="A161" s="19">
        <v>51825</v>
      </c>
      <c r="B161" s="5"/>
      <c r="C161" s="1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  <c r="P161" s="5"/>
      <c r="Q161" s="23"/>
      <c r="R161" s="64"/>
    </row>
    <row r="162" spans="1:61" s="15" customFormat="1" x14ac:dyDescent="0.3">
      <c r="A162" s="24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7">
        <v>52117</v>
      </c>
      <c r="P162" s="25"/>
      <c r="Q162" s="24"/>
      <c r="R162" s="65">
        <f>SUM(N157:N160)-SUM(P157:P160)</f>
        <v>-0.12000000002444722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</row>
    <row r="163" spans="1:61" x14ac:dyDescent="0.3">
      <c r="A163" s="19">
        <v>52117</v>
      </c>
      <c r="B163" s="5" t="s">
        <v>60</v>
      </c>
      <c r="C163" s="9">
        <v>44846</v>
      </c>
      <c r="D163" s="5">
        <v>56</v>
      </c>
      <c r="E163" s="5">
        <v>184000</v>
      </c>
      <c r="F163" s="5">
        <v>0</v>
      </c>
      <c r="G163" s="5">
        <v>184000</v>
      </c>
      <c r="H163" s="5">
        <v>33120</v>
      </c>
      <c r="I163" s="5">
        <v>217120</v>
      </c>
      <c r="J163" s="5">
        <v>1840</v>
      </c>
      <c r="K163" s="5">
        <v>9200</v>
      </c>
      <c r="L163" s="72">
        <v>33120</v>
      </c>
      <c r="M163" s="5">
        <v>0</v>
      </c>
      <c r="N163" s="5">
        <v>172960</v>
      </c>
      <c r="O163" s="20"/>
      <c r="P163" s="5">
        <v>99000</v>
      </c>
      <c r="Q163" s="23" t="s">
        <v>61</v>
      </c>
      <c r="R163" s="64"/>
    </row>
    <row r="164" spans="1:61" x14ac:dyDescent="0.3">
      <c r="A164" s="19">
        <v>52117</v>
      </c>
      <c r="B164" s="5" t="s">
        <v>12</v>
      </c>
      <c r="C164" s="9">
        <v>45036</v>
      </c>
      <c r="D164" s="5">
        <v>56</v>
      </c>
      <c r="E164" s="5">
        <v>33120</v>
      </c>
      <c r="F164" s="5">
        <v>0</v>
      </c>
      <c r="G164" s="5">
        <v>33120</v>
      </c>
      <c r="H164" s="5">
        <v>0</v>
      </c>
      <c r="I164" s="5">
        <v>33120</v>
      </c>
      <c r="J164" s="5">
        <v>0</v>
      </c>
      <c r="K164" s="5">
        <v>0</v>
      </c>
      <c r="L164" s="5">
        <v>0</v>
      </c>
      <c r="M164" s="5"/>
      <c r="N164" s="72">
        <v>33120</v>
      </c>
      <c r="O164" s="20"/>
      <c r="P164" s="5">
        <v>73960</v>
      </c>
      <c r="Q164" s="23" t="s">
        <v>62</v>
      </c>
      <c r="R164" s="64"/>
    </row>
    <row r="165" spans="1:61" x14ac:dyDescent="0.3">
      <c r="A165" s="19">
        <v>52117</v>
      </c>
      <c r="B165" s="5"/>
      <c r="C165" s="1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20"/>
      <c r="P165" s="5">
        <v>33120</v>
      </c>
      <c r="Q165" s="23" t="s">
        <v>155</v>
      </c>
      <c r="R165" s="64"/>
    </row>
    <row r="166" spans="1:61" x14ac:dyDescent="0.3">
      <c r="A166" s="19">
        <v>52117</v>
      </c>
      <c r="B166" s="5"/>
      <c r="C166" s="1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20"/>
      <c r="P166" s="5"/>
      <c r="Q166" s="23"/>
      <c r="R166" s="64"/>
    </row>
    <row r="167" spans="1:61" s="15" customFormat="1" x14ac:dyDescent="0.3">
      <c r="A167" s="24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7">
        <v>52166</v>
      </c>
      <c r="P167" s="25"/>
      <c r="Q167" s="24"/>
      <c r="R167" s="65">
        <f>SUM(N163:N165)-SUM(P163:P165)</f>
        <v>0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</row>
    <row r="168" spans="1:61" x14ac:dyDescent="0.3">
      <c r="A168" s="19">
        <v>52166</v>
      </c>
      <c r="B168" s="5" t="s">
        <v>57</v>
      </c>
      <c r="C168" s="10">
        <v>44828</v>
      </c>
      <c r="D168" s="5">
        <v>54</v>
      </c>
      <c r="E168" s="5">
        <v>184000</v>
      </c>
      <c r="F168" s="5">
        <v>0</v>
      </c>
      <c r="G168" s="5">
        <v>184000</v>
      </c>
      <c r="H168" s="5">
        <v>33120</v>
      </c>
      <c r="I168" s="5">
        <v>217120</v>
      </c>
      <c r="J168" s="5">
        <v>1840</v>
      </c>
      <c r="K168" s="5">
        <v>9200</v>
      </c>
      <c r="L168" s="72">
        <v>33120</v>
      </c>
      <c r="M168" s="5"/>
      <c r="N168" s="5">
        <v>172960</v>
      </c>
      <c r="O168" s="20"/>
      <c r="P168" s="5">
        <v>99000</v>
      </c>
      <c r="Q168" s="23" t="s">
        <v>58</v>
      </c>
      <c r="R168" s="64"/>
    </row>
    <row r="169" spans="1:61" x14ac:dyDescent="0.3">
      <c r="A169" s="19">
        <v>52166</v>
      </c>
      <c r="B169" s="5" t="s">
        <v>12</v>
      </c>
      <c r="C169" s="10">
        <v>45045</v>
      </c>
      <c r="D169" s="5">
        <v>54</v>
      </c>
      <c r="E169" s="5">
        <v>33120</v>
      </c>
      <c r="F169" s="5">
        <v>0</v>
      </c>
      <c r="G169" s="5">
        <v>33120</v>
      </c>
      <c r="H169" s="5">
        <v>0</v>
      </c>
      <c r="I169" s="5">
        <v>33120</v>
      </c>
      <c r="J169" s="5">
        <v>0</v>
      </c>
      <c r="K169" s="5">
        <v>0</v>
      </c>
      <c r="L169" s="5">
        <v>0</v>
      </c>
      <c r="M169" s="5"/>
      <c r="N169" s="72">
        <v>33120</v>
      </c>
      <c r="O169" s="20"/>
      <c r="P169" s="5">
        <v>73960</v>
      </c>
      <c r="Q169" s="23" t="s">
        <v>59</v>
      </c>
      <c r="R169" s="64"/>
    </row>
    <row r="170" spans="1:61" x14ac:dyDescent="0.3">
      <c r="A170" s="19">
        <v>52166</v>
      </c>
      <c r="B170" s="5"/>
      <c r="C170" s="1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20"/>
      <c r="P170" s="5">
        <v>33120</v>
      </c>
      <c r="Q170" s="23" t="s">
        <v>156</v>
      </c>
      <c r="R170" s="64"/>
    </row>
    <row r="171" spans="1:61" x14ac:dyDescent="0.3">
      <c r="A171" s="19"/>
      <c r="B171" s="5"/>
      <c r="C171" s="1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20"/>
      <c r="P171" s="5"/>
      <c r="Q171" s="23"/>
      <c r="R171" s="64"/>
    </row>
    <row r="172" spans="1:61" s="15" customFormat="1" x14ac:dyDescent="0.3">
      <c r="A172" s="24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7">
        <v>52167</v>
      </c>
      <c r="P172" s="25"/>
      <c r="Q172" s="24"/>
      <c r="R172" s="65">
        <f>SUM(N168:N170)-SUM(P168:P170)</f>
        <v>0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</row>
    <row r="173" spans="1:61" s="16" customFormat="1" x14ac:dyDescent="0.3">
      <c r="A173" s="37">
        <v>52167</v>
      </c>
      <c r="B173" s="38" t="s">
        <v>53</v>
      </c>
      <c r="C173" s="39">
        <v>44845</v>
      </c>
      <c r="D173" s="38">
        <v>55</v>
      </c>
      <c r="E173" s="38">
        <v>181700</v>
      </c>
      <c r="F173" s="38">
        <v>0</v>
      </c>
      <c r="G173" s="38">
        <v>181700</v>
      </c>
      <c r="H173" s="38">
        <v>32706</v>
      </c>
      <c r="I173" s="38">
        <v>214406</v>
      </c>
      <c r="J173" s="38">
        <v>1817</v>
      </c>
      <c r="K173" s="38">
        <v>9085</v>
      </c>
      <c r="L173" s="38">
        <v>32706</v>
      </c>
      <c r="M173" s="38">
        <v>4071</v>
      </c>
      <c r="N173" s="38">
        <v>166727</v>
      </c>
      <c r="O173" s="40"/>
      <c r="P173" s="38">
        <v>148500</v>
      </c>
      <c r="Q173" s="37" t="s">
        <v>54</v>
      </c>
      <c r="R173" s="66"/>
    </row>
    <row r="174" spans="1:61" s="16" customFormat="1" x14ac:dyDescent="0.3">
      <c r="A174" s="37">
        <v>52167</v>
      </c>
      <c r="B174" s="38" t="s">
        <v>211</v>
      </c>
      <c r="C174" s="39">
        <v>44889</v>
      </c>
      <c r="D174" s="38">
        <v>61</v>
      </c>
      <c r="E174" s="38">
        <v>8000</v>
      </c>
      <c r="F174" s="38">
        <v>0</v>
      </c>
      <c r="G174" s="38">
        <v>8000</v>
      </c>
      <c r="H174" s="38">
        <v>1440</v>
      </c>
      <c r="I174" s="38">
        <v>9440</v>
      </c>
      <c r="J174" s="38">
        <v>160</v>
      </c>
      <c r="K174" s="38">
        <v>0</v>
      </c>
      <c r="L174" s="38">
        <v>0</v>
      </c>
      <c r="M174" s="38">
        <v>0</v>
      </c>
      <c r="N174" s="42">
        <v>9280</v>
      </c>
      <c r="O174" s="74" t="s">
        <v>190</v>
      </c>
      <c r="P174" s="38">
        <v>18227</v>
      </c>
      <c r="Q174" s="37" t="s">
        <v>55</v>
      </c>
      <c r="R174" s="66"/>
    </row>
    <row r="175" spans="1:61" s="16" customFormat="1" x14ac:dyDescent="0.3">
      <c r="A175" s="37">
        <v>52167</v>
      </c>
      <c r="B175" s="38" t="s">
        <v>12</v>
      </c>
      <c r="C175" s="39">
        <v>45036</v>
      </c>
      <c r="D175" s="38">
        <v>55</v>
      </c>
      <c r="E175" s="38">
        <v>32706</v>
      </c>
      <c r="F175" s="38">
        <v>0</v>
      </c>
      <c r="G175" s="38">
        <v>32706</v>
      </c>
      <c r="H175" s="38">
        <v>0</v>
      </c>
      <c r="I175" s="38">
        <v>32706</v>
      </c>
      <c r="J175" s="38">
        <v>0</v>
      </c>
      <c r="K175" s="38"/>
      <c r="L175" s="38"/>
      <c r="M175" s="38"/>
      <c r="N175" s="38">
        <v>32706</v>
      </c>
      <c r="O175" s="40"/>
      <c r="P175" s="38">
        <v>9280</v>
      </c>
      <c r="Q175" s="37" t="s">
        <v>56</v>
      </c>
      <c r="R175" s="66"/>
    </row>
    <row r="176" spans="1:61" s="16" customFormat="1" x14ac:dyDescent="0.3">
      <c r="A176" s="37">
        <v>52167</v>
      </c>
      <c r="B176" s="38" t="s">
        <v>12</v>
      </c>
      <c r="C176" s="39"/>
      <c r="D176" s="38">
        <v>61</v>
      </c>
      <c r="E176" s="38">
        <v>1440</v>
      </c>
      <c r="F176" s="38"/>
      <c r="G176" s="38"/>
      <c r="H176" s="38"/>
      <c r="I176" s="38"/>
      <c r="J176" s="38"/>
      <c r="K176" s="38"/>
      <c r="L176" s="38"/>
      <c r="M176" s="38"/>
      <c r="N176" s="38"/>
      <c r="O176" s="40"/>
      <c r="P176" s="38">
        <v>32706</v>
      </c>
      <c r="Q176" s="37" t="s">
        <v>157</v>
      </c>
      <c r="R176" s="66"/>
    </row>
    <row r="177" spans="1:61" s="17" customFormat="1" x14ac:dyDescent="0.3">
      <c r="A177" s="37">
        <v>52167</v>
      </c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4"/>
      <c r="P177" s="42"/>
      <c r="Q177" s="41"/>
      <c r="R177" s="67"/>
    </row>
    <row r="178" spans="1:61" s="18" customFormat="1" x14ac:dyDescent="0.3">
      <c r="A178" s="45"/>
      <c r="B178" s="46"/>
      <c r="C178" s="47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8">
        <v>52219</v>
      </c>
      <c r="P178" s="46"/>
      <c r="Q178" s="45"/>
      <c r="R178" s="65">
        <f>SUM(N173:N176)-SUM(P173:P176)</f>
        <v>0</v>
      </c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</row>
    <row r="179" spans="1:61" x14ac:dyDescent="0.3">
      <c r="A179" s="19">
        <v>52219</v>
      </c>
      <c r="B179" s="5" t="s">
        <v>51</v>
      </c>
      <c r="C179" s="10">
        <v>44796</v>
      </c>
      <c r="D179" s="5">
        <v>44</v>
      </c>
      <c r="E179" s="5">
        <v>172500</v>
      </c>
      <c r="F179" s="5">
        <v>0</v>
      </c>
      <c r="G179" s="5">
        <v>172500</v>
      </c>
      <c r="H179" s="5">
        <v>31050</v>
      </c>
      <c r="I179" s="5">
        <v>203550</v>
      </c>
      <c r="J179" s="5">
        <v>1725</v>
      </c>
      <c r="K179" s="5">
        <v>8625</v>
      </c>
      <c r="L179" s="72">
        <v>31050</v>
      </c>
      <c r="M179" s="5"/>
      <c r="N179" s="5">
        <v>162150</v>
      </c>
      <c r="O179" s="20"/>
      <c r="P179" s="5">
        <v>162150</v>
      </c>
      <c r="Q179" s="23" t="s">
        <v>52</v>
      </c>
      <c r="R179" s="64"/>
    </row>
    <row r="180" spans="1:61" x14ac:dyDescent="0.3">
      <c r="A180" s="19">
        <v>52219</v>
      </c>
      <c r="B180" s="5" t="s">
        <v>12</v>
      </c>
      <c r="C180" s="10">
        <v>45036</v>
      </c>
      <c r="D180" s="5">
        <v>44</v>
      </c>
      <c r="E180" s="5">
        <v>31050</v>
      </c>
      <c r="F180" s="5">
        <v>0</v>
      </c>
      <c r="G180" s="5">
        <v>31050</v>
      </c>
      <c r="H180" s="5">
        <v>0</v>
      </c>
      <c r="I180" s="5">
        <v>31050</v>
      </c>
      <c r="J180" s="5">
        <v>0</v>
      </c>
      <c r="K180" s="5">
        <v>0</v>
      </c>
      <c r="L180" s="5">
        <v>0</v>
      </c>
      <c r="M180" s="5"/>
      <c r="N180" s="72">
        <v>31050</v>
      </c>
      <c r="O180" s="20"/>
      <c r="P180" s="5">
        <v>31050</v>
      </c>
      <c r="Q180" s="23" t="s">
        <v>158</v>
      </c>
      <c r="R180" s="64"/>
    </row>
    <row r="181" spans="1:61" x14ac:dyDescent="0.3">
      <c r="A181" s="19">
        <v>52219</v>
      </c>
      <c r="B181" s="5"/>
      <c r="C181" s="1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  <c r="P181" s="5"/>
      <c r="Q181" s="23"/>
      <c r="R181" s="64"/>
    </row>
    <row r="182" spans="1:61" x14ac:dyDescent="0.3">
      <c r="A182" s="19">
        <v>52219</v>
      </c>
      <c r="B182" s="5"/>
      <c r="C182" s="1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  <c r="P182" s="5"/>
      <c r="Q182" s="23"/>
      <c r="R182" s="64"/>
    </row>
    <row r="183" spans="1:61" s="15" customFormat="1" x14ac:dyDescent="0.3">
      <c r="A183" s="24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7">
        <v>52220</v>
      </c>
      <c r="P183" s="25"/>
      <c r="Q183" s="24"/>
      <c r="R183" s="65">
        <f>SUM(N179:N181)-SUM(P179:P181)</f>
        <v>0</v>
      </c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</row>
    <row r="184" spans="1:61" x14ac:dyDescent="0.3">
      <c r="A184" s="19">
        <v>52220</v>
      </c>
      <c r="B184" s="5" t="s">
        <v>49</v>
      </c>
      <c r="C184" s="10">
        <v>44797</v>
      </c>
      <c r="D184" s="5">
        <v>42</v>
      </c>
      <c r="E184" s="5">
        <v>179400</v>
      </c>
      <c r="F184" s="5">
        <v>0</v>
      </c>
      <c r="G184" s="5">
        <v>179400</v>
      </c>
      <c r="H184" s="5">
        <v>32292</v>
      </c>
      <c r="I184" s="5">
        <v>211692</v>
      </c>
      <c r="J184" s="5">
        <v>1794</v>
      </c>
      <c r="K184" s="5">
        <v>8970</v>
      </c>
      <c r="L184" s="72">
        <v>32292</v>
      </c>
      <c r="M184" s="5"/>
      <c r="N184" s="5">
        <v>168636</v>
      </c>
      <c r="O184" s="20"/>
      <c r="P184" s="5">
        <v>168636</v>
      </c>
      <c r="Q184" s="23" t="s">
        <v>50</v>
      </c>
      <c r="R184" s="64"/>
    </row>
    <row r="185" spans="1:61" x14ac:dyDescent="0.3">
      <c r="A185" s="19">
        <v>52220</v>
      </c>
      <c r="B185" s="5" t="s">
        <v>12</v>
      </c>
      <c r="C185" s="10">
        <v>45036</v>
      </c>
      <c r="D185" s="5">
        <v>42</v>
      </c>
      <c r="E185" s="5">
        <v>32292</v>
      </c>
      <c r="F185" s="5">
        <v>0</v>
      </c>
      <c r="G185" s="5">
        <v>32292</v>
      </c>
      <c r="H185" s="5">
        <v>0</v>
      </c>
      <c r="I185" s="5">
        <v>32292</v>
      </c>
      <c r="J185" s="5">
        <v>0</v>
      </c>
      <c r="K185" s="5">
        <v>0</v>
      </c>
      <c r="L185" s="5">
        <v>0</v>
      </c>
      <c r="M185" s="5"/>
      <c r="N185" s="72">
        <v>32292</v>
      </c>
      <c r="O185" s="20"/>
      <c r="P185" s="5">
        <v>32292</v>
      </c>
      <c r="Q185" s="23" t="s">
        <v>159</v>
      </c>
      <c r="R185" s="64"/>
    </row>
    <row r="186" spans="1:61" x14ac:dyDescent="0.3">
      <c r="A186" s="19">
        <v>52220</v>
      </c>
      <c r="B186" s="5"/>
      <c r="C186" s="1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  <c r="P186" s="5"/>
      <c r="Q186" s="23"/>
      <c r="R186" s="64"/>
    </row>
    <row r="187" spans="1:61" x14ac:dyDescent="0.3">
      <c r="A187" s="19">
        <v>52220</v>
      </c>
      <c r="B187" s="5"/>
      <c r="C187" s="1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  <c r="P187" s="5"/>
      <c r="Q187" s="23"/>
      <c r="R187" s="64"/>
    </row>
    <row r="188" spans="1:61" s="15" customFormat="1" x14ac:dyDescent="0.3">
      <c r="A188" s="24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7">
        <v>52221</v>
      </c>
      <c r="P188" s="25"/>
      <c r="Q188" s="24"/>
      <c r="R188" s="65">
        <f>SUM(N184:N186)-SUM(P184:P186)</f>
        <v>0</v>
      </c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</row>
    <row r="189" spans="1:61" x14ac:dyDescent="0.3">
      <c r="A189" s="19">
        <v>52221</v>
      </c>
      <c r="B189" s="5" t="s">
        <v>47</v>
      </c>
      <c r="C189" s="10">
        <v>44798</v>
      </c>
      <c r="D189" s="5">
        <v>45</v>
      </c>
      <c r="E189" s="5">
        <v>181700</v>
      </c>
      <c r="F189" s="5">
        <v>0</v>
      </c>
      <c r="G189" s="5">
        <v>181700</v>
      </c>
      <c r="H189" s="5">
        <v>32706</v>
      </c>
      <c r="I189" s="5">
        <v>214406</v>
      </c>
      <c r="J189" s="5">
        <v>1817</v>
      </c>
      <c r="K189" s="5">
        <v>9085</v>
      </c>
      <c r="L189" s="72">
        <v>32706</v>
      </c>
      <c r="M189" s="5"/>
      <c r="N189" s="5">
        <v>170798</v>
      </c>
      <c r="O189" s="20"/>
      <c r="P189" s="5">
        <v>170798</v>
      </c>
      <c r="Q189" s="23" t="s">
        <v>48</v>
      </c>
      <c r="R189" s="64"/>
    </row>
    <row r="190" spans="1:61" x14ac:dyDescent="0.3">
      <c r="A190" s="19">
        <v>52221</v>
      </c>
      <c r="B190" s="5" t="s">
        <v>12</v>
      </c>
      <c r="C190" s="10">
        <v>45036</v>
      </c>
      <c r="D190" s="5">
        <v>45</v>
      </c>
      <c r="E190" s="5">
        <v>32706</v>
      </c>
      <c r="F190" s="5">
        <v>0</v>
      </c>
      <c r="G190" s="5">
        <v>32706</v>
      </c>
      <c r="H190" s="5">
        <v>0</v>
      </c>
      <c r="I190" s="5">
        <v>32706</v>
      </c>
      <c r="J190" s="5">
        <v>0</v>
      </c>
      <c r="K190" s="5">
        <v>0</v>
      </c>
      <c r="L190" s="5">
        <v>0</v>
      </c>
      <c r="M190" s="5"/>
      <c r="N190" s="72">
        <v>32706</v>
      </c>
      <c r="O190" s="20"/>
      <c r="P190" s="5">
        <v>32706</v>
      </c>
      <c r="Q190" s="23" t="s">
        <v>160</v>
      </c>
      <c r="R190" s="64"/>
    </row>
    <row r="191" spans="1:61" x14ac:dyDescent="0.3">
      <c r="A191" s="19">
        <v>52221</v>
      </c>
      <c r="B191" s="5"/>
      <c r="C191" s="1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  <c r="P191" s="5"/>
      <c r="Q191" s="23"/>
      <c r="R191" s="64"/>
    </row>
    <row r="192" spans="1:61" s="15" customFormat="1" x14ac:dyDescent="0.3">
      <c r="A192" s="24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7">
        <v>52361</v>
      </c>
      <c r="P192" s="25"/>
      <c r="Q192" s="24"/>
      <c r="R192" s="65">
        <f>SUM(N189:N190)-SUM(P189:P190)</f>
        <v>0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</row>
    <row r="193" spans="1:61" x14ac:dyDescent="0.3">
      <c r="A193" s="23">
        <v>52361</v>
      </c>
      <c r="B193" s="5" t="s">
        <v>45</v>
      </c>
      <c r="C193" s="10">
        <v>44805</v>
      </c>
      <c r="D193" s="5">
        <v>46</v>
      </c>
      <c r="E193" s="5">
        <v>177100</v>
      </c>
      <c r="F193" s="5">
        <v>0</v>
      </c>
      <c r="G193" s="5">
        <v>177100</v>
      </c>
      <c r="H193" s="5">
        <v>31878</v>
      </c>
      <c r="I193" s="5">
        <v>208978</v>
      </c>
      <c r="J193" s="5">
        <v>1771</v>
      </c>
      <c r="K193" s="5">
        <v>8855</v>
      </c>
      <c r="L193" s="72">
        <v>31878</v>
      </c>
      <c r="M193" s="5"/>
      <c r="N193" s="5">
        <v>166474</v>
      </c>
      <c r="O193" s="20"/>
      <c r="P193" s="5">
        <v>166474</v>
      </c>
      <c r="Q193" s="23" t="s">
        <v>46</v>
      </c>
      <c r="R193" s="64"/>
    </row>
    <row r="194" spans="1:61" x14ac:dyDescent="0.3">
      <c r="A194" s="23">
        <v>52361</v>
      </c>
      <c r="B194" s="5" t="s">
        <v>161</v>
      </c>
      <c r="C194" s="10">
        <v>45036</v>
      </c>
      <c r="D194" s="5">
        <v>46</v>
      </c>
      <c r="E194" s="5">
        <v>31878</v>
      </c>
      <c r="F194" s="5">
        <v>0</v>
      </c>
      <c r="G194" s="5">
        <v>31878</v>
      </c>
      <c r="H194" s="5">
        <v>0</v>
      </c>
      <c r="I194" s="5">
        <v>31878</v>
      </c>
      <c r="J194" s="5">
        <v>0</v>
      </c>
      <c r="K194" s="5">
        <v>0</v>
      </c>
      <c r="L194" s="5">
        <v>0</v>
      </c>
      <c r="M194" s="5"/>
      <c r="N194" s="72">
        <v>31878</v>
      </c>
      <c r="O194" s="20"/>
      <c r="P194" s="5">
        <v>31878</v>
      </c>
      <c r="Q194" s="23" t="s">
        <v>162</v>
      </c>
      <c r="R194" s="64"/>
    </row>
    <row r="195" spans="1:61" x14ac:dyDescent="0.3">
      <c r="A195" s="23">
        <v>52361</v>
      </c>
      <c r="B195" s="5"/>
      <c r="C195" s="1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20"/>
      <c r="P195" s="5"/>
      <c r="Q195" s="23"/>
      <c r="R195" s="64"/>
    </row>
    <row r="196" spans="1:61" s="15" customFormat="1" x14ac:dyDescent="0.3">
      <c r="A196" s="24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7">
        <v>52516</v>
      </c>
      <c r="P196" s="25"/>
      <c r="Q196" s="24"/>
      <c r="R196" s="65">
        <f>SUM(N193:N194)-SUM(P193:P194)</f>
        <v>0</v>
      </c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</row>
    <row r="197" spans="1:61" x14ac:dyDescent="0.3">
      <c r="A197" s="19">
        <v>52516</v>
      </c>
      <c r="B197" s="5" t="s">
        <v>43</v>
      </c>
      <c r="C197" s="10">
        <v>44821</v>
      </c>
      <c r="D197" s="5">
        <v>52</v>
      </c>
      <c r="E197" s="5">
        <v>184000</v>
      </c>
      <c r="F197" s="5">
        <v>0</v>
      </c>
      <c r="G197" s="5">
        <v>184000</v>
      </c>
      <c r="H197" s="5">
        <v>33120</v>
      </c>
      <c r="I197" s="5">
        <v>217120</v>
      </c>
      <c r="J197" s="5">
        <v>1840</v>
      </c>
      <c r="K197" s="5">
        <v>9200</v>
      </c>
      <c r="L197" s="72">
        <v>33120</v>
      </c>
      <c r="M197" s="5"/>
      <c r="N197" s="5">
        <v>172960</v>
      </c>
      <c r="O197" s="20"/>
      <c r="P197" s="5">
        <v>172960</v>
      </c>
      <c r="Q197" s="23" t="s">
        <v>44</v>
      </c>
      <c r="R197" s="64"/>
    </row>
    <row r="198" spans="1:61" x14ac:dyDescent="0.3">
      <c r="A198" s="19">
        <v>52516</v>
      </c>
      <c r="B198" s="5" t="s">
        <v>12</v>
      </c>
      <c r="C198" s="10">
        <v>45036</v>
      </c>
      <c r="D198" s="5">
        <v>52</v>
      </c>
      <c r="E198" s="5">
        <v>33120</v>
      </c>
      <c r="F198" s="5">
        <v>0</v>
      </c>
      <c r="G198" s="5">
        <v>33120</v>
      </c>
      <c r="H198" s="5">
        <v>0</v>
      </c>
      <c r="I198" s="5">
        <v>33120</v>
      </c>
      <c r="J198" s="5">
        <v>0</v>
      </c>
      <c r="K198" s="5">
        <v>0</v>
      </c>
      <c r="L198" s="5">
        <v>0</v>
      </c>
      <c r="M198" s="5"/>
      <c r="N198" s="72">
        <v>33120</v>
      </c>
      <c r="O198" s="20"/>
      <c r="P198" s="5">
        <v>33120</v>
      </c>
      <c r="Q198" s="23" t="s">
        <v>163</v>
      </c>
      <c r="R198" s="64"/>
    </row>
    <row r="199" spans="1:61" x14ac:dyDescent="0.3">
      <c r="A199" s="19">
        <v>52516</v>
      </c>
      <c r="B199" s="5"/>
      <c r="C199" s="1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20"/>
      <c r="P199" s="5"/>
      <c r="Q199" s="23"/>
      <c r="R199" s="64"/>
    </row>
    <row r="200" spans="1:61" s="15" customFormat="1" x14ac:dyDescent="0.3">
      <c r="A200" s="24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7">
        <v>52916</v>
      </c>
      <c r="P200" s="25"/>
      <c r="Q200" s="24"/>
      <c r="R200" s="65">
        <f>SUM(N197:N198)-SUM(P197:P198)</f>
        <v>0</v>
      </c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</row>
    <row r="201" spans="1:61" x14ac:dyDescent="0.3">
      <c r="A201" s="19">
        <v>52916</v>
      </c>
      <c r="B201" s="5" t="s">
        <v>40</v>
      </c>
      <c r="C201" s="10">
        <v>44900</v>
      </c>
      <c r="D201" s="5">
        <v>65</v>
      </c>
      <c r="E201" s="5">
        <v>172500</v>
      </c>
      <c r="F201" s="5">
        <v>36028</v>
      </c>
      <c r="G201" s="5">
        <v>136472</v>
      </c>
      <c r="H201" s="5">
        <v>24564.959999999999</v>
      </c>
      <c r="I201" s="5">
        <v>161037</v>
      </c>
      <c r="J201" s="5">
        <v>1364.72</v>
      </c>
      <c r="K201" s="5">
        <v>6823.6</v>
      </c>
      <c r="L201" s="72">
        <v>24564.959999999999</v>
      </c>
      <c r="M201" s="5"/>
      <c r="N201" s="5">
        <v>128284</v>
      </c>
      <c r="O201" s="20"/>
      <c r="P201" s="5">
        <v>99000</v>
      </c>
      <c r="Q201" s="23" t="s">
        <v>41</v>
      </c>
      <c r="R201" s="64"/>
    </row>
    <row r="202" spans="1:61" x14ac:dyDescent="0.3">
      <c r="A202" s="19">
        <v>52916</v>
      </c>
      <c r="B202" s="5" t="s">
        <v>12</v>
      </c>
      <c r="C202" s="10">
        <v>45036</v>
      </c>
      <c r="D202" s="5">
        <v>65</v>
      </c>
      <c r="E202" s="5">
        <v>24564</v>
      </c>
      <c r="F202" s="5">
        <v>0</v>
      </c>
      <c r="G202" s="5">
        <v>24564</v>
      </c>
      <c r="H202" s="5">
        <v>0</v>
      </c>
      <c r="I202" s="5">
        <v>24564</v>
      </c>
      <c r="J202" s="5">
        <v>0</v>
      </c>
      <c r="K202" s="5">
        <v>0</v>
      </c>
      <c r="L202" s="5">
        <v>0</v>
      </c>
      <c r="M202" s="5"/>
      <c r="N202" s="72">
        <v>24564</v>
      </c>
      <c r="O202" s="20"/>
      <c r="P202" s="5">
        <v>29283</v>
      </c>
      <c r="Q202" s="23" t="s">
        <v>42</v>
      </c>
      <c r="R202" s="64"/>
    </row>
    <row r="203" spans="1:61" x14ac:dyDescent="0.3">
      <c r="A203" s="19">
        <v>52916</v>
      </c>
      <c r="B203" s="5"/>
      <c r="C203" s="1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  <c r="P203" s="5">
        <v>24565</v>
      </c>
      <c r="Q203" s="23" t="s">
        <v>164</v>
      </c>
      <c r="R203" s="64"/>
    </row>
    <row r="204" spans="1:61" x14ac:dyDescent="0.3">
      <c r="A204" s="19">
        <v>52916</v>
      </c>
      <c r="B204" s="5"/>
      <c r="C204" s="1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  <c r="P204" s="5"/>
      <c r="Q204" s="23"/>
      <c r="R204" s="64"/>
    </row>
    <row r="205" spans="1:61" s="15" customFormat="1" x14ac:dyDescent="0.3">
      <c r="A205" s="24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7">
        <v>52918</v>
      </c>
      <c r="P205" s="25"/>
      <c r="Q205" s="24"/>
      <c r="R205" s="65">
        <f>SUM(N201:N203)-SUM(P201:P203)</f>
        <v>0</v>
      </c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</row>
    <row r="206" spans="1:61" ht="26.4" x14ac:dyDescent="0.3">
      <c r="A206" s="19">
        <v>52918</v>
      </c>
      <c r="B206" s="21" t="s">
        <v>210</v>
      </c>
      <c r="C206" s="2">
        <v>44894</v>
      </c>
      <c r="D206" s="22">
        <v>62</v>
      </c>
      <c r="E206" s="5">
        <v>161000</v>
      </c>
      <c r="F206" s="5">
        <v>0</v>
      </c>
      <c r="G206" s="5">
        <v>161000</v>
      </c>
      <c r="H206" s="5">
        <v>28980</v>
      </c>
      <c r="I206" s="5">
        <v>189980</v>
      </c>
      <c r="J206" s="5">
        <v>1610</v>
      </c>
      <c r="K206" s="5">
        <v>8050</v>
      </c>
      <c r="L206" s="72">
        <v>28980</v>
      </c>
      <c r="M206" s="5"/>
      <c r="N206" s="5">
        <v>151340</v>
      </c>
      <c r="O206" s="20"/>
      <c r="P206" s="5">
        <v>99000</v>
      </c>
      <c r="Q206" s="23" t="s">
        <v>165</v>
      </c>
      <c r="R206" s="64"/>
    </row>
    <row r="207" spans="1:61" ht="26.4" x14ac:dyDescent="0.3">
      <c r="A207" s="19">
        <v>52918</v>
      </c>
      <c r="B207" s="21" t="s">
        <v>210</v>
      </c>
      <c r="C207" s="2">
        <v>44894</v>
      </c>
      <c r="D207" s="22">
        <v>63</v>
      </c>
      <c r="E207" s="5">
        <v>8000</v>
      </c>
      <c r="F207" s="5">
        <v>0</v>
      </c>
      <c r="G207" s="5">
        <v>8000</v>
      </c>
      <c r="H207" s="5">
        <v>1440</v>
      </c>
      <c r="I207" s="5">
        <v>9440</v>
      </c>
      <c r="J207" s="5">
        <v>160</v>
      </c>
      <c r="K207" s="5">
        <v>0</v>
      </c>
      <c r="L207" s="72">
        <v>1440</v>
      </c>
      <c r="M207" s="5"/>
      <c r="N207" s="5">
        <v>7840</v>
      </c>
      <c r="O207" s="20"/>
      <c r="P207" s="5">
        <v>52340</v>
      </c>
      <c r="Q207" s="23" t="s">
        <v>166</v>
      </c>
      <c r="R207" s="64"/>
    </row>
    <row r="208" spans="1:61" x14ac:dyDescent="0.3">
      <c r="A208" s="19">
        <v>52918</v>
      </c>
      <c r="B208" s="21" t="s">
        <v>12</v>
      </c>
      <c r="C208" s="2">
        <v>45036</v>
      </c>
      <c r="D208" s="22">
        <v>62</v>
      </c>
      <c r="E208" s="5">
        <v>28980</v>
      </c>
      <c r="F208" s="5">
        <v>0</v>
      </c>
      <c r="G208" s="5">
        <v>28980</v>
      </c>
      <c r="H208" s="5">
        <v>0</v>
      </c>
      <c r="I208" s="5">
        <v>28980</v>
      </c>
      <c r="J208" s="5">
        <v>0</v>
      </c>
      <c r="K208" s="5">
        <v>0</v>
      </c>
      <c r="L208" s="5">
        <v>0</v>
      </c>
      <c r="M208" s="5"/>
      <c r="N208" s="72">
        <v>28980</v>
      </c>
      <c r="O208" s="20"/>
      <c r="P208" s="5">
        <v>28980</v>
      </c>
      <c r="Q208" s="23" t="s">
        <v>167</v>
      </c>
      <c r="R208" s="64"/>
    </row>
    <row r="209" spans="1:61" x14ac:dyDescent="0.3">
      <c r="A209" s="19">
        <v>52918</v>
      </c>
      <c r="B209" s="21" t="s">
        <v>12</v>
      </c>
      <c r="C209" s="2">
        <v>45036</v>
      </c>
      <c r="D209" s="22">
        <v>63</v>
      </c>
      <c r="E209" s="5">
        <v>1440</v>
      </c>
      <c r="F209" s="5">
        <v>0</v>
      </c>
      <c r="G209" s="5">
        <v>1440</v>
      </c>
      <c r="H209" s="5"/>
      <c r="I209" s="5">
        <v>1440</v>
      </c>
      <c r="J209" s="5"/>
      <c r="K209" s="5"/>
      <c r="L209" s="5"/>
      <c r="M209" s="5"/>
      <c r="N209" s="72">
        <v>1440</v>
      </c>
      <c r="O209" s="22" t="s">
        <v>191</v>
      </c>
      <c r="P209" s="5">
        <v>7840</v>
      </c>
      <c r="Q209" s="23" t="s">
        <v>168</v>
      </c>
      <c r="R209" s="64"/>
    </row>
    <row r="210" spans="1:61" x14ac:dyDescent="0.3">
      <c r="A210" s="19">
        <v>52918</v>
      </c>
      <c r="B210" s="5"/>
      <c r="C210" s="1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  <c r="P210" s="5"/>
      <c r="Q210" s="23"/>
      <c r="R210" s="64"/>
    </row>
    <row r="211" spans="1:61" x14ac:dyDescent="0.3">
      <c r="A211" s="19">
        <v>52918</v>
      </c>
      <c r="B211" s="5"/>
      <c r="C211" s="1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  <c r="P211" s="5"/>
      <c r="Q211" s="23"/>
      <c r="R211" s="64"/>
    </row>
    <row r="212" spans="1:61" x14ac:dyDescent="0.3">
      <c r="A212" s="19">
        <v>52918</v>
      </c>
      <c r="B212" s="5"/>
      <c r="C212" s="1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  <c r="P212" s="5"/>
      <c r="Q212" s="23"/>
      <c r="R212" s="64"/>
    </row>
    <row r="213" spans="1:61" s="15" customFormat="1" x14ac:dyDescent="0.3">
      <c r="A213" s="24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7">
        <v>52919</v>
      </c>
      <c r="P213" s="25"/>
      <c r="Q213" s="24"/>
      <c r="R213" s="65">
        <f>SUM(N206:N211)-SUM(P206:P211)</f>
        <v>1440</v>
      </c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</row>
    <row r="214" spans="1:61" x14ac:dyDescent="0.3">
      <c r="A214" s="19">
        <v>52919</v>
      </c>
      <c r="B214" s="5" t="s">
        <v>36</v>
      </c>
      <c r="C214" s="10">
        <v>44894</v>
      </c>
      <c r="D214" s="5">
        <v>60</v>
      </c>
      <c r="E214" s="5">
        <v>172500</v>
      </c>
      <c r="F214" s="5">
        <v>0</v>
      </c>
      <c r="G214" s="5">
        <v>172500</v>
      </c>
      <c r="H214" s="5">
        <v>31050</v>
      </c>
      <c r="I214" s="5">
        <v>203550</v>
      </c>
      <c r="J214" s="5">
        <v>1725</v>
      </c>
      <c r="K214" s="5">
        <v>8625</v>
      </c>
      <c r="L214" s="72">
        <v>31050</v>
      </c>
      <c r="M214" s="5"/>
      <c r="N214" s="5">
        <v>162150</v>
      </c>
      <c r="O214" s="20"/>
      <c r="P214" s="5">
        <v>74250</v>
      </c>
      <c r="Q214" s="23" t="s">
        <v>37</v>
      </c>
      <c r="R214" s="64"/>
    </row>
    <row r="215" spans="1:61" x14ac:dyDescent="0.3">
      <c r="A215" s="19">
        <v>52919</v>
      </c>
      <c r="B215" s="5" t="s">
        <v>169</v>
      </c>
      <c r="C215" s="10">
        <v>45036</v>
      </c>
      <c r="D215" s="5">
        <v>60</v>
      </c>
      <c r="E215" s="5">
        <v>31050</v>
      </c>
      <c r="F215" s="5">
        <v>0</v>
      </c>
      <c r="G215" s="5">
        <v>31050</v>
      </c>
      <c r="H215" s="5">
        <v>0</v>
      </c>
      <c r="I215" s="5">
        <v>31050</v>
      </c>
      <c r="J215" s="5">
        <v>0</v>
      </c>
      <c r="K215" s="5">
        <v>0</v>
      </c>
      <c r="L215" s="5">
        <v>0</v>
      </c>
      <c r="M215" s="5"/>
      <c r="N215" s="72">
        <v>31050</v>
      </c>
      <c r="O215" s="20"/>
      <c r="P215" s="5">
        <v>74250</v>
      </c>
      <c r="Q215" s="23" t="s">
        <v>38</v>
      </c>
      <c r="R215" s="64"/>
    </row>
    <row r="216" spans="1:61" x14ac:dyDescent="0.3">
      <c r="A216" s="19">
        <v>52919</v>
      </c>
      <c r="B216" s="5"/>
      <c r="C216" s="1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20"/>
      <c r="P216" s="5">
        <v>13650</v>
      </c>
      <c r="Q216" s="23" t="s">
        <v>39</v>
      </c>
      <c r="R216" s="64"/>
    </row>
    <row r="217" spans="1:61" x14ac:dyDescent="0.3">
      <c r="A217" s="19">
        <v>52919</v>
      </c>
      <c r="B217" s="5"/>
      <c r="C217" s="1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20"/>
      <c r="P217" s="5">
        <v>31050</v>
      </c>
      <c r="Q217" s="23" t="s">
        <v>170</v>
      </c>
      <c r="R217" s="64"/>
    </row>
    <row r="218" spans="1:61" x14ac:dyDescent="0.3">
      <c r="A218" s="19">
        <v>52919</v>
      </c>
      <c r="B218" s="5"/>
      <c r="C218" s="1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20"/>
      <c r="P218" s="5"/>
      <c r="Q218" s="23"/>
      <c r="R218" s="64"/>
    </row>
    <row r="219" spans="1:61" x14ac:dyDescent="0.3">
      <c r="A219" s="19">
        <v>52919</v>
      </c>
      <c r="B219" s="5"/>
      <c r="C219" s="1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20"/>
      <c r="P219" s="5"/>
      <c r="Q219" s="23"/>
      <c r="R219" s="64"/>
    </row>
    <row r="220" spans="1:61" s="15" customFormat="1" x14ac:dyDescent="0.3">
      <c r="A220" s="24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7">
        <v>52920</v>
      </c>
      <c r="P220" s="25"/>
      <c r="Q220" s="24"/>
      <c r="R220" s="65">
        <f>SUM(N214:N218)-SUM(P214:P218)</f>
        <v>0</v>
      </c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</row>
    <row r="221" spans="1:61" x14ac:dyDescent="0.3">
      <c r="A221" s="19">
        <v>52920</v>
      </c>
      <c r="B221" s="5" t="s">
        <v>32</v>
      </c>
      <c r="C221" s="10">
        <v>44991</v>
      </c>
      <c r="D221" s="5">
        <v>71</v>
      </c>
      <c r="E221" s="5">
        <v>172500</v>
      </c>
      <c r="F221" s="5">
        <v>36028</v>
      </c>
      <c r="G221" s="5">
        <v>136472</v>
      </c>
      <c r="H221" s="5">
        <v>24565</v>
      </c>
      <c r="I221" s="5">
        <v>161037</v>
      </c>
      <c r="J221" s="5">
        <v>1365</v>
      </c>
      <c r="K221" s="5">
        <v>6824</v>
      </c>
      <c r="L221" s="72">
        <v>24565</v>
      </c>
      <c r="M221" s="5"/>
      <c r="N221" s="5">
        <v>128283</v>
      </c>
      <c r="O221" s="20"/>
      <c r="P221" s="5">
        <v>74250</v>
      </c>
      <c r="Q221" s="23" t="s">
        <v>33</v>
      </c>
      <c r="R221" s="64"/>
    </row>
    <row r="222" spans="1:61" x14ac:dyDescent="0.3">
      <c r="A222" s="19">
        <v>52920</v>
      </c>
      <c r="B222" s="5" t="s">
        <v>12</v>
      </c>
      <c r="C222" s="10">
        <v>45036</v>
      </c>
      <c r="D222" s="5">
        <v>71</v>
      </c>
      <c r="E222" s="5">
        <v>24565</v>
      </c>
      <c r="F222" s="5"/>
      <c r="G222" s="5">
        <v>24565</v>
      </c>
      <c r="H222" s="5"/>
      <c r="I222" s="5">
        <v>24565</v>
      </c>
      <c r="J222" s="5">
        <v>0</v>
      </c>
      <c r="K222" s="5">
        <v>0</v>
      </c>
      <c r="L222" s="5">
        <v>0</v>
      </c>
      <c r="M222" s="5"/>
      <c r="N222" s="72">
        <v>24565</v>
      </c>
      <c r="O222" s="20"/>
      <c r="P222" s="5">
        <v>49500</v>
      </c>
      <c r="Q222" s="23" t="s">
        <v>34</v>
      </c>
      <c r="R222" s="64"/>
    </row>
    <row r="223" spans="1:61" x14ac:dyDescent="0.3">
      <c r="A223" s="19">
        <v>52920</v>
      </c>
      <c r="B223" s="5"/>
      <c r="C223" s="1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20"/>
      <c r="P223" s="5">
        <v>4533</v>
      </c>
      <c r="Q223" s="23" t="s">
        <v>35</v>
      </c>
      <c r="R223" s="64"/>
    </row>
    <row r="224" spans="1:61" x14ac:dyDescent="0.3">
      <c r="A224" s="19">
        <v>52920</v>
      </c>
      <c r="B224" s="5"/>
      <c r="C224" s="1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20"/>
      <c r="P224" s="5">
        <v>24565</v>
      </c>
      <c r="Q224" s="23" t="s">
        <v>171</v>
      </c>
      <c r="R224" s="64"/>
    </row>
    <row r="225" spans="1:61" x14ac:dyDescent="0.3">
      <c r="A225" s="19">
        <v>52920</v>
      </c>
      <c r="B225" s="5"/>
      <c r="C225" s="1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20"/>
      <c r="P225" s="5"/>
      <c r="Q225" s="23"/>
      <c r="R225" s="64"/>
    </row>
    <row r="226" spans="1:61" s="15" customFormat="1" x14ac:dyDescent="0.3">
      <c r="A226" s="24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7">
        <v>53812</v>
      </c>
      <c r="P226" s="25"/>
      <c r="Q226" s="24"/>
      <c r="R226" s="65">
        <f>SUM(N220:N224)-SUM(P220:P224)</f>
        <v>0</v>
      </c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</row>
    <row r="227" spans="1:61" x14ac:dyDescent="0.3">
      <c r="A227" s="19">
        <v>53812</v>
      </c>
      <c r="B227" s="5" t="s">
        <v>27</v>
      </c>
      <c r="C227" s="10">
        <v>44938</v>
      </c>
      <c r="D227" s="5">
        <v>67</v>
      </c>
      <c r="E227" s="5">
        <v>172500</v>
      </c>
      <c r="F227" s="5">
        <v>36028</v>
      </c>
      <c r="G227" s="5">
        <v>136472</v>
      </c>
      <c r="H227" s="5">
        <v>24565</v>
      </c>
      <c r="I227" s="5">
        <v>161037</v>
      </c>
      <c r="J227" s="5">
        <v>1365</v>
      </c>
      <c r="K227" s="5">
        <v>6824</v>
      </c>
      <c r="L227" s="72">
        <v>24565</v>
      </c>
      <c r="M227" s="5"/>
      <c r="N227" s="5">
        <v>128283</v>
      </c>
      <c r="O227" s="20"/>
      <c r="P227" s="5">
        <v>99000</v>
      </c>
      <c r="Q227" s="23" t="s">
        <v>29</v>
      </c>
      <c r="R227" s="64"/>
    </row>
    <row r="228" spans="1:61" x14ac:dyDescent="0.3">
      <c r="A228" s="19">
        <v>53812</v>
      </c>
      <c r="B228" s="5" t="s">
        <v>28</v>
      </c>
      <c r="C228" s="10">
        <v>44938</v>
      </c>
      <c r="D228" s="5">
        <v>68</v>
      </c>
      <c r="E228" s="5">
        <v>6500</v>
      </c>
      <c r="F228" s="5">
        <v>0</v>
      </c>
      <c r="G228" s="5">
        <v>6500</v>
      </c>
      <c r="H228" s="5">
        <v>1170</v>
      </c>
      <c r="I228" s="5">
        <v>7670</v>
      </c>
      <c r="J228" s="5">
        <v>130</v>
      </c>
      <c r="K228" s="5">
        <v>0</v>
      </c>
      <c r="L228" s="72">
        <v>1170</v>
      </c>
      <c r="M228" s="5"/>
      <c r="N228" s="5">
        <v>6370</v>
      </c>
      <c r="O228" s="20"/>
      <c r="P228" s="5">
        <v>29283</v>
      </c>
      <c r="Q228" s="23" t="s">
        <v>30</v>
      </c>
      <c r="R228" s="64"/>
    </row>
    <row r="229" spans="1:61" x14ac:dyDescent="0.3">
      <c r="A229" s="19">
        <v>53812</v>
      </c>
      <c r="B229" s="5" t="s">
        <v>169</v>
      </c>
      <c r="C229" s="10">
        <v>45037</v>
      </c>
      <c r="D229" s="5">
        <v>67</v>
      </c>
      <c r="E229" s="5">
        <v>24565</v>
      </c>
      <c r="F229" s="5">
        <v>0</v>
      </c>
      <c r="G229" s="5">
        <v>24565</v>
      </c>
      <c r="H229" s="5">
        <v>0</v>
      </c>
      <c r="I229" s="5">
        <v>24565</v>
      </c>
      <c r="J229" s="5">
        <v>0</v>
      </c>
      <c r="K229" s="5">
        <v>0</v>
      </c>
      <c r="L229" s="5">
        <v>0</v>
      </c>
      <c r="M229" s="5"/>
      <c r="N229" s="72">
        <v>24565</v>
      </c>
      <c r="O229" s="20"/>
      <c r="P229" s="5">
        <v>6370</v>
      </c>
      <c r="Q229" s="23" t="s">
        <v>31</v>
      </c>
      <c r="R229" s="64"/>
    </row>
    <row r="230" spans="1:61" x14ac:dyDescent="0.3">
      <c r="A230" s="19">
        <v>53812</v>
      </c>
      <c r="B230" s="5" t="s">
        <v>169</v>
      </c>
      <c r="C230" s="10">
        <v>45037</v>
      </c>
      <c r="D230" s="5">
        <v>68</v>
      </c>
      <c r="E230" s="5">
        <v>1170</v>
      </c>
      <c r="F230" s="5">
        <v>0</v>
      </c>
      <c r="G230" s="5">
        <v>1170</v>
      </c>
      <c r="H230" s="5"/>
      <c r="I230" s="5">
        <v>1170</v>
      </c>
      <c r="J230" s="5"/>
      <c r="K230" s="5"/>
      <c r="L230" s="5"/>
      <c r="M230" s="5"/>
      <c r="N230" s="72">
        <v>1170</v>
      </c>
      <c r="O230" s="20"/>
      <c r="P230" s="5">
        <v>24565</v>
      </c>
      <c r="Q230" s="23" t="s">
        <v>172</v>
      </c>
      <c r="R230" s="64"/>
    </row>
    <row r="231" spans="1:61" x14ac:dyDescent="0.3">
      <c r="A231" s="19">
        <v>53812</v>
      </c>
      <c r="B231" s="5"/>
      <c r="C231" s="1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  <c r="P231" s="5">
        <v>1170</v>
      </c>
      <c r="Q231" s="23" t="s">
        <v>173</v>
      </c>
      <c r="R231" s="64"/>
    </row>
    <row r="232" spans="1:61" x14ac:dyDescent="0.3">
      <c r="A232" s="19">
        <v>53812</v>
      </c>
      <c r="B232" s="5"/>
      <c r="C232" s="1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  <c r="P232" s="5"/>
      <c r="Q232" s="23"/>
      <c r="R232" s="64"/>
    </row>
    <row r="233" spans="1:61" s="15" customFormat="1" x14ac:dyDescent="0.3">
      <c r="A233" s="24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7">
        <v>53813</v>
      </c>
      <c r="P233" s="25"/>
      <c r="Q233" s="24"/>
      <c r="R233" s="65">
        <f>SUM(N227:N231)-SUM(P227:P231)</f>
        <v>0</v>
      </c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</row>
    <row r="234" spans="1:61" x14ac:dyDescent="0.3">
      <c r="A234" s="19">
        <v>53813</v>
      </c>
      <c r="B234" s="5" t="s">
        <v>24</v>
      </c>
      <c r="C234" s="10">
        <v>44910</v>
      </c>
      <c r="D234" s="5">
        <v>66</v>
      </c>
      <c r="E234" s="5">
        <v>172500</v>
      </c>
      <c r="F234" s="5">
        <v>54041.999999999993</v>
      </c>
      <c r="G234" s="5">
        <v>118458</v>
      </c>
      <c r="H234" s="5">
        <v>21322</v>
      </c>
      <c r="I234" s="5">
        <v>139780</v>
      </c>
      <c r="J234" s="5">
        <v>1185</v>
      </c>
      <c r="K234" s="5">
        <v>5923</v>
      </c>
      <c r="L234" s="72">
        <v>21322</v>
      </c>
      <c r="M234" s="5"/>
      <c r="N234" s="5">
        <v>111350</v>
      </c>
      <c r="O234" s="20"/>
      <c r="P234" s="5">
        <v>99000</v>
      </c>
      <c r="Q234" s="23" t="s">
        <v>25</v>
      </c>
      <c r="R234" s="64"/>
    </row>
    <row r="235" spans="1:61" x14ac:dyDescent="0.3">
      <c r="A235" s="19">
        <v>53813</v>
      </c>
      <c r="B235" s="5" t="s">
        <v>12</v>
      </c>
      <c r="C235" s="10">
        <v>45036</v>
      </c>
      <c r="D235" s="5">
        <v>66</v>
      </c>
      <c r="E235" s="5">
        <v>21322</v>
      </c>
      <c r="F235" s="5">
        <v>0</v>
      </c>
      <c r="G235" s="5">
        <v>21322</v>
      </c>
      <c r="H235" s="5">
        <v>0</v>
      </c>
      <c r="I235" s="5">
        <v>21322</v>
      </c>
      <c r="J235" s="5">
        <v>0</v>
      </c>
      <c r="K235" s="5">
        <v>0</v>
      </c>
      <c r="L235" s="5">
        <v>0</v>
      </c>
      <c r="M235" s="5"/>
      <c r="N235" s="72">
        <v>21322</v>
      </c>
      <c r="O235" s="20"/>
      <c r="P235" s="5">
        <v>49500</v>
      </c>
      <c r="Q235" s="23" t="s">
        <v>26</v>
      </c>
      <c r="R235" s="64"/>
    </row>
    <row r="236" spans="1:61" x14ac:dyDescent="0.3">
      <c r="A236" s="19">
        <v>53813</v>
      </c>
      <c r="B236" s="5" t="s">
        <v>185</v>
      </c>
      <c r="C236" s="10">
        <v>44938</v>
      </c>
      <c r="D236" s="5">
        <v>69</v>
      </c>
      <c r="E236" s="5">
        <v>10000</v>
      </c>
      <c r="F236" s="5">
        <v>0</v>
      </c>
      <c r="G236" s="5">
        <v>10000</v>
      </c>
      <c r="H236" s="5">
        <v>1800</v>
      </c>
      <c r="I236" s="5">
        <v>11800</v>
      </c>
      <c r="J236" s="5">
        <v>100</v>
      </c>
      <c r="K236" s="5">
        <v>500</v>
      </c>
      <c r="L236" s="5">
        <f>H236</f>
        <v>1800</v>
      </c>
      <c r="M236" s="5"/>
      <c r="N236" s="5">
        <v>9400</v>
      </c>
      <c r="O236" s="20"/>
      <c r="P236" s="5">
        <v>21322</v>
      </c>
      <c r="Q236" s="23" t="s">
        <v>174</v>
      </c>
      <c r="R236" s="64"/>
    </row>
    <row r="237" spans="1:61" x14ac:dyDescent="0.3">
      <c r="A237" s="19">
        <v>53813</v>
      </c>
      <c r="B237" s="5"/>
      <c r="C237" s="1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  <c r="P237" s="5"/>
      <c r="Q237" s="23"/>
      <c r="R237" s="64"/>
    </row>
    <row r="238" spans="1:61" s="15" customFormat="1" x14ac:dyDescent="0.3">
      <c r="A238" s="24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7">
        <v>53814</v>
      </c>
      <c r="P238" s="25"/>
      <c r="Q238" s="24"/>
      <c r="R238" s="65">
        <f>SUM(N234:N237)-SUM(P234:P237)</f>
        <v>-27750</v>
      </c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</row>
    <row r="239" spans="1:61" x14ac:dyDescent="0.3">
      <c r="A239" s="19">
        <v>53814</v>
      </c>
      <c r="B239" s="5" t="s">
        <v>175</v>
      </c>
      <c r="C239" s="10">
        <v>44991</v>
      </c>
      <c r="D239" s="5">
        <v>70</v>
      </c>
      <c r="E239" s="5">
        <v>172500</v>
      </c>
      <c r="F239" s="5">
        <v>36028</v>
      </c>
      <c r="G239" s="5">
        <v>136472</v>
      </c>
      <c r="H239" s="5">
        <v>24564.959999999999</v>
      </c>
      <c r="I239" s="5">
        <v>161036.96</v>
      </c>
      <c r="J239" s="5">
        <v>1364.72</v>
      </c>
      <c r="K239" s="5">
        <v>6823.6</v>
      </c>
      <c r="L239" s="72">
        <v>24564.959999999999</v>
      </c>
      <c r="M239" s="5"/>
      <c r="N239" s="5">
        <v>128284</v>
      </c>
      <c r="O239" s="20"/>
      <c r="P239" s="5">
        <v>49500</v>
      </c>
      <c r="Q239" s="23" t="s">
        <v>176</v>
      </c>
      <c r="R239" s="64"/>
    </row>
    <row r="240" spans="1:61" x14ac:dyDescent="0.3">
      <c r="A240" s="19">
        <v>53814</v>
      </c>
      <c r="B240" s="5" t="s">
        <v>12</v>
      </c>
      <c r="C240" s="10">
        <v>45036</v>
      </c>
      <c r="D240" s="5">
        <v>49</v>
      </c>
      <c r="E240" s="5">
        <v>24564</v>
      </c>
      <c r="F240" s="5">
        <v>0</v>
      </c>
      <c r="G240" s="5">
        <v>24564</v>
      </c>
      <c r="H240" s="5">
        <v>0</v>
      </c>
      <c r="I240" s="5">
        <v>24564</v>
      </c>
      <c r="J240" s="5">
        <v>0</v>
      </c>
      <c r="K240" s="5">
        <v>0</v>
      </c>
      <c r="L240" s="5">
        <v>0</v>
      </c>
      <c r="M240" s="5"/>
      <c r="N240" s="72">
        <v>24564</v>
      </c>
      <c r="O240" s="20"/>
      <c r="P240" s="5">
        <v>99000</v>
      </c>
      <c r="Q240" s="23" t="s">
        <v>177</v>
      </c>
      <c r="R240" s="64"/>
    </row>
    <row r="241" spans="1:61" x14ac:dyDescent="0.3">
      <c r="A241" s="19">
        <v>53814</v>
      </c>
      <c r="B241" s="5"/>
      <c r="C241" s="1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  <c r="P241" s="5">
        <v>4348</v>
      </c>
      <c r="Q241" s="23" t="s">
        <v>178</v>
      </c>
      <c r="R241" s="64"/>
    </row>
    <row r="242" spans="1:61" x14ac:dyDescent="0.3">
      <c r="A242" s="19">
        <v>53814</v>
      </c>
      <c r="B242" s="5"/>
      <c r="C242" s="1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  <c r="P242" s="5"/>
      <c r="Q242" s="23"/>
      <c r="R242" s="64"/>
    </row>
    <row r="243" spans="1:61" x14ac:dyDescent="0.3">
      <c r="A243" s="19">
        <v>53814</v>
      </c>
      <c r="B243" s="5"/>
      <c r="C243" s="1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  <c r="P243" s="5"/>
      <c r="Q243" s="23"/>
      <c r="R243" s="64"/>
    </row>
    <row r="244" spans="1:61" s="15" customFormat="1" x14ac:dyDescent="0.3">
      <c r="A244" s="24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7">
        <v>55780</v>
      </c>
      <c r="P244" s="25"/>
      <c r="Q244" s="24"/>
      <c r="R244" s="65">
        <f>SUM(N238:N243)-SUM(P238:P243)</f>
        <v>0</v>
      </c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</row>
    <row r="245" spans="1:61" x14ac:dyDescent="0.3">
      <c r="A245" s="19">
        <v>55780</v>
      </c>
      <c r="B245" s="5" t="s">
        <v>209</v>
      </c>
      <c r="C245" s="10">
        <v>45025</v>
      </c>
      <c r="D245" s="5">
        <v>74</v>
      </c>
      <c r="E245" s="5">
        <v>172500</v>
      </c>
      <c r="F245" s="5">
        <v>39630</v>
      </c>
      <c r="G245" s="5">
        <v>132870</v>
      </c>
      <c r="H245" s="5">
        <v>23917</v>
      </c>
      <c r="I245" s="5">
        <v>156787</v>
      </c>
      <c r="J245" s="5">
        <v>1329</v>
      </c>
      <c r="K245" s="5">
        <v>6644</v>
      </c>
      <c r="L245" s="72">
        <f>H245</f>
        <v>23917</v>
      </c>
      <c r="M245" s="5">
        <v>23917</v>
      </c>
      <c r="N245" s="5">
        <v>124897</v>
      </c>
      <c r="O245" s="20"/>
      <c r="P245" s="5">
        <v>198000</v>
      </c>
      <c r="Q245" s="23" t="s">
        <v>21</v>
      </c>
      <c r="R245" s="64"/>
    </row>
    <row r="246" spans="1:61" x14ac:dyDescent="0.3">
      <c r="A246" s="19">
        <v>55780</v>
      </c>
      <c r="B246" s="5" t="s">
        <v>208</v>
      </c>
      <c r="C246" s="10">
        <v>45025</v>
      </c>
      <c r="D246" s="5">
        <v>76</v>
      </c>
      <c r="E246" s="5">
        <v>6000</v>
      </c>
      <c r="F246" s="5">
        <v>0</v>
      </c>
      <c r="G246" s="5">
        <v>6000</v>
      </c>
      <c r="H246" s="5">
        <v>1080</v>
      </c>
      <c r="I246" s="5">
        <v>7080</v>
      </c>
      <c r="J246" s="5">
        <v>0</v>
      </c>
      <c r="K246" s="5">
        <v>0</v>
      </c>
      <c r="L246" s="72">
        <f>H246</f>
        <v>1080</v>
      </c>
      <c r="M246" s="5">
        <v>1080</v>
      </c>
      <c r="N246" s="5">
        <v>6000</v>
      </c>
      <c r="O246" s="20"/>
      <c r="P246" s="5">
        <v>23917</v>
      </c>
      <c r="Q246" s="23" t="s">
        <v>179</v>
      </c>
      <c r="R246" s="64"/>
    </row>
    <row r="247" spans="1:61" x14ac:dyDescent="0.3">
      <c r="A247" s="19">
        <v>55780</v>
      </c>
      <c r="B247" s="5" t="s">
        <v>12</v>
      </c>
      <c r="C247" s="10">
        <v>45068</v>
      </c>
      <c r="D247" s="5">
        <v>74</v>
      </c>
      <c r="E247" s="5">
        <v>23917</v>
      </c>
      <c r="F247" s="5"/>
      <c r="G247" s="5">
        <v>23917</v>
      </c>
      <c r="H247" s="5">
        <v>0</v>
      </c>
      <c r="I247" s="5">
        <v>23917</v>
      </c>
      <c r="J247" s="5">
        <v>0</v>
      </c>
      <c r="K247" s="5">
        <v>0</v>
      </c>
      <c r="L247" s="5">
        <v>0</v>
      </c>
      <c r="M247" s="5">
        <v>0</v>
      </c>
      <c r="N247" s="72">
        <v>23917</v>
      </c>
      <c r="O247" s="20"/>
      <c r="P247" s="5">
        <v>1080</v>
      </c>
      <c r="Q247" s="23" t="s">
        <v>180</v>
      </c>
      <c r="R247" s="64"/>
    </row>
    <row r="248" spans="1:61" x14ac:dyDescent="0.3">
      <c r="A248" s="19">
        <v>55780</v>
      </c>
      <c r="B248" s="5" t="s">
        <v>12</v>
      </c>
      <c r="C248" s="10">
        <v>45068</v>
      </c>
      <c r="D248" s="5">
        <v>76</v>
      </c>
      <c r="E248" s="5">
        <v>1080</v>
      </c>
      <c r="F248" s="5"/>
      <c r="G248" s="5">
        <v>1080</v>
      </c>
      <c r="H248" s="5">
        <v>0</v>
      </c>
      <c r="I248" s="5">
        <v>1080</v>
      </c>
      <c r="J248" s="5">
        <v>0</v>
      </c>
      <c r="K248" s="5">
        <v>0</v>
      </c>
      <c r="L248" s="5">
        <v>0</v>
      </c>
      <c r="M248" s="5">
        <v>0</v>
      </c>
      <c r="N248" s="72">
        <v>1080</v>
      </c>
      <c r="O248" s="20"/>
      <c r="P248" s="5"/>
      <c r="Q248" s="23"/>
      <c r="R248" s="64"/>
    </row>
    <row r="249" spans="1:61" x14ac:dyDescent="0.3">
      <c r="A249" s="19">
        <v>55780</v>
      </c>
      <c r="B249" s="5"/>
      <c r="C249" s="1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20"/>
      <c r="P249" s="5"/>
      <c r="Q249" s="23"/>
      <c r="R249" s="64"/>
    </row>
    <row r="250" spans="1:61" s="15" customFormat="1" x14ac:dyDescent="0.3">
      <c r="A250" s="24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7">
        <v>55782</v>
      </c>
      <c r="P250" s="25"/>
      <c r="Q250" s="24"/>
      <c r="R250" s="65">
        <f>SUM(N245:N249)-SUM(P245:P249)</f>
        <v>-67103</v>
      </c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</row>
    <row r="251" spans="1:61" x14ac:dyDescent="0.3">
      <c r="A251" s="19">
        <v>55782</v>
      </c>
      <c r="B251" s="5" t="s">
        <v>19</v>
      </c>
      <c r="C251" s="10">
        <v>45017</v>
      </c>
      <c r="D251" s="5">
        <v>73</v>
      </c>
      <c r="E251" s="5">
        <v>172500</v>
      </c>
      <c r="F251" s="5">
        <v>37829.4</v>
      </c>
      <c r="G251" s="5">
        <v>134671</v>
      </c>
      <c r="H251" s="5">
        <v>24241</v>
      </c>
      <c r="I251" s="5">
        <v>158912</v>
      </c>
      <c r="J251" s="5">
        <v>1347</v>
      </c>
      <c r="K251" s="5">
        <v>6734</v>
      </c>
      <c r="L251" s="72">
        <v>24241</v>
      </c>
      <c r="M251" s="5"/>
      <c r="N251" s="5">
        <v>126590</v>
      </c>
      <c r="O251" s="20"/>
      <c r="P251" s="5">
        <v>148500</v>
      </c>
      <c r="Q251" s="23" t="s">
        <v>20</v>
      </c>
      <c r="R251" s="64"/>
    </row>
    <row r="252" spans="1:61" x14ac:dyDescent="0.3">
      <c r="A252" s="19">
        <v>55782</v>
      </c>
      <c r="B252" s="5" t="s">
        <v>19</v>
      </c>
      <c r="C252" s="10">
        <v>45025</v>
      </c>
      <c r="D252" s="5">
        <v>75</v>
      </c>
      <c r="E252" s="5">
        <v>6800</v>
      </c>
      <c r="F252" s="5">
        <v>0</v>
      </c>
      <c r="G252" s="5">
        <v>6800</v>
      </c>
      <c r="H252" s="5">
        <v>1224</v>
      </c>
      <c r="I252" s="5">
        <v>8024</v>
      </c>
      <c r="J252" s="5">
        <v>0</v>
      </c>
      <c r="K252" s="5">
        <v>0</v>
      </c>
      <c r="L252" s="72">
        <v>1224</v>
      </c>
      <c r="M252" s="5"/>
      <c r="N252" s="5">
        <v>6800</v>
      </c>
      <c r="O252" s="20"/>
      <c r="P252" s="5">
        <v>24241</v>
      </c>
      <c r="Q252" s="23" t="s">
        <v>181</v>
      </c>
      <c r="R252" s="64"/>
    </row>
    <row r="253" spans="1:61" x14ac:dyDescent="0.3">
      <c r="A253" s="19">
        <v>55782</v>
      </c>
      <c r="B253" s="5" t="s">
        <v>12</v>
      </c>
      <c r="C253" s="10">
        <v>45067</v>
      </c>
      <c r="D253" s="5">
        <v>73</v>
      </c>
      <c r="E253" s="5">
        <v>24241</v>
      </c>
      <c r="F253" s="5"/>
      <c r="G253" s="5">
        <v>24241</v>
      </c>
      <c r="H253" s="5">
        <v>0</v>
      </c>
      <c r="I253" s="5">
        <v>24241</v>
      </c>
      <c r="J253" s="5">
        <v>0</v>
      </c>
      <c r="K253" s="5">
        <v>0</v>
      </c>
      <c r="L253" s="5">
        <v>0</v>
      </c>
      <c r="M253" s="5"/>
      <c r="N253" s="72">
        <v>24241</v>
      </c>
      <c r="O253" s="20"/>
      <c r="P253" s="5">
        <v>1224</v>
      </c>
      <c r="Q253" s="23" t="s">
        <v>182</v>
      </c>
      <c r="R253" s="64"/>
    </row>
    <row r="254" spans="1:61" x14ac:dyDescent="0.3">
      <c r="A254" s="19">
        <v>55782</v>
      </c>
      <c r="B254" s="5" t="s">
        <v>12</v>
      </c>
      <c r="C254" s="10">
        <v>45067</v>
      </c>
      <c r="D254" s="5">
        <v>75</v>
      </c>
      <c r="E254" s="5">
        <v>1224</v>
      </c>
      <c r="F254" s="5"/>
      <c r="G254" s="5">
        <v>1224</v>
      </c>
      <c r="H254" s="5">
        <v>0</v>
      </c>
      <c r="I254" s="5">
        <v>1224</v>
      </c>
      <c r="J254" s="5">
        <v>0</v>
      </c>
      <c r="K254" s="5">
        <v>0</v>
      </c>
      <c r="L254" s="5">
        <v>0</v>
      </c>
      <c r="M254" s="5"/>
      <c r="N254" s="72">
        <v>1224</v>
      </c>
      <c r="O254" s="20"/>
      <c r="P254" s="5"/>
      <c r="Q254" s="23"/>
      <c r="R254" s="64"/>
    </row>
    <row r="255" spans="1:61" s="15" customFormat="1" x14ac:dyDescent="0.3">
      <c r="A255" s="24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7">
        <v>55783</v>
      </c>
      <c r="P255" s="25"/>
      <c r="Q255" s="24"/>
      <c r="R255" s="65">
        <f>SUM(N251:N254)-SUM(P251:P254)</f>
        <v>-15110</v>
      </c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</row>
    <row r="256" spans="1:61" x14ac:dyDescent="0.3">
      <c r="A256" s="19">
        <v>55783</v>
      </c>
      <c r="B256" s="5" t="s">
        <v>183</v>
      </c>
      <c r="C256" s="10">
        <v>45054</v>
      </c>
      <c r="D256" s="5">
        <v>79</v>
      </c>
      <c r="E256" s="5">
        <v>172500</v>
      </c>
      <c r="F256" s="5">
        <v>33325</v>
      </c>
      <c r="G256" s="5">
        <v>139175</v>
      </c>
      <c r="H256" s="5">
        <v>25052</v>
      </c>
      <c r="I256" s="5">
        <v>164227</v>
      </c>
      <c r="J256" s="5">
        <v>1392</v>
      </c>
      <c r="K256" s="5">
        <v>6959</v>
      </c>
      <c r="L256" s="72">
        <v>25052</v>
      </c>
      <c r="M256" s="5"/>
      <c r="N256" s="5">
        <v>130824</v>
      </c>
      <c r="O256" s="20"/>
      <c r="P256" s="5">
        <v>148500</v>
      </c>
      <c r="Q256" s="23" t="s">
        <v>18</v>
      </c>
      <c r="R256" s="64"/>
    </row>
    <row r="257" spans="1:61" x14ac:dyDescent="0.3">
      <c r="A257" s="19">
        <v>55783</v>
      </c>
      <c r="B257" s="5" t="s">
        <v>184</v>
      </c>
      <c r="C257" s="10">
        <v>45054</v>
      </c>
      <c r="D257" s="5">
        <v>80</v>
      </c>
      <c r="E257" s="5">
        <v>6500</v>
      </c>
      <c r="F257" s="5">
        <v>0</v>
      </c>
      <c r="G257" s="5">
        <v>6500</v>
      </c>
      <c r="H257" s="5">
        <v>1170</v>
      </c>
      <c r="I257" s="5">
        <v>7670</v>
      </c>
      <c r="J257" s="5">
        <v>130</v>
      </c>
      <c r="K257" s="5">
        <v>0</v>
      </c>
      <c r="L257" s="72">
        <v>1170</v>
      </c>
      <c r="M257" s="5"/>
      <c r="N257" s="5">
        <v>6370</v>
      </c>
      <c r="O257" s="20"/>
      <c r="P257" s="5"/>
      <c r="Q257" s="23"/>
      <c r="R257" s="64"/>
    </row>
    <row r="258" spans="1:61" x14ac:dyDescent="0.3">
      <c r="A258" s="19">
        <v>55783</v>
      </c>
      <c r="B258" s="5" t="s">
        <v>127</v>
      </c>
      <c r="C258" s="10">
        <v>45098</v>
      </c>
      <c r="D258" s="5">
        <v>79</v>
      </c>
      <c r="E258" s="5">
        <v>25052</v>
      </c>
      <c r="F258" s="5"/>
      <c r="G258" s="5">
        <v>25052</v>
      </c>
      <c r="H258" s="5">
        <v>0</v>
      </c>
      <c r="I258" s="5">
        <v>25052</v>
      </c>
      <c r="J258" s="5">
        <v>0</v>
      </c>
      <c r="K258" s="5">
        <v>0</v>
      </c>
      <c r="L258" s="5">
        <v>0</v>
      </c>
      <c r="M258" s="5"/>
      <c r="N258" s="72">
        <v>25052</v>
      </c>
      <c r="O258" s="20"/>
      <c r="P258" s="5"/>
      <c r="Q258" s="23"/>
      <c r="R258" s="64"/>
    </row>
    <row r="259" spans="1:61" x14ac:dyDescent="0.3">
      <c r="A259" s="19">
        <v>55783</v>
      </c>
      <c r="B259" s="5" t="s">
        <v>127</v>
      </c>
      <c r="C259" s="10">
        <v>45098</v>
      </c>
      <c r="D259" s="5">
        <v>80</v>
      </c>
      <c r="E259" s="5">
        <v>1170</v>
      </c>
      <c r="F259" s="5"/>
      <c r="G259" s="5">
        <v>1170</v>
      </c>
      <c r="H259" s="5">
        <v>0</v>
      </c>
      <c r="I259" s="5">
        <v>1170</v>
      </c>
      <c r="J259" s="5">
        <v>0</v>
      </c>
      <c r="K259" s="5">
        <v>0</v>
      </c>
      <c r="L259" s="5">
        <v>0</v>
      </c>
      <c r="M259" s="5"/>
      <c r="N259" s="72">
        <v>1170</v>
      </c>
      <c r="O259" s="20"/>
      <c r="P259" s="5"/>
      <c r="Q259" s="23"/>
      <c r="R259" s="64"/>
    </row>
    <row r="260" spans="1:61" s="15" customFormat="1" x14ac:dyDescent="0.3">
      <c r="A260" s="24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7">
        <v>57336</v>
      </c>
      <c r="P260" s="25"/>
      <c r="Q260" s="24"/>
      <c r="R260" s="65">
        <f>SUM(N256:N259)-SUM(P256:P259)</f>
        <v>14916</v>
      </c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</row>
    <row r="261" spans="1:61" x14ac:dyDescent="0.3">
      <c r="A261" s="19">
        <v>57336</v>
      </c>
      <c r="B261" s="5" t="s">
        <v>207</v>
      </c>
      <c r="C261" s="10">
        <v>45050</v>
      </c>
      <c r="D261" s="5">
        <v>77</v>
      </c>
      <c r="E261" s="5">
        <v>43000</v>
      </c>
      <c r="F261" s="5"/>
      <c r="G261" s="5">
        <f>E261-F261</f>
        <v>43000</v>
      </c>
      <c r="H261" s="5">
        <f>G261*18%</f>
        <v>7740</v>
      </c>
      <c r="I261" s="5">
        <f>G261+H261</f>
        <v>50740</v>
      </c>
      <c r="J261" s="5">
        <f>G261*1%</f>
        <v>430</v>
      </c>
      <c r="K261" s="5">
        <f>G261*5%</f>
        <v>2150</v>
      </c>
      <c r="L261" s="72">
        <f>H261</f>
        <v>7740</v>
      </c>
      <c r="M261" s="5"/>
      <c r="N261" s="5">
        <f>G261-J261-K261</f>
        <v>40420</v>
      </c>
      <c r="O261" s="20"/>
      <c r="P261" s="5"/>
      <c r="Q261" s="23"/>
      <c r="R261" s="64"/>
    </row>
    <row r="262" spans="1:61" x14ac:dyDescent="0.3">
      <c r="A262" s="19">
        <v>57336</v>
      </c>
      <c r="B262" s="5" t="s">
        <v>12</v>
      </c>
      <c r="C262" s="10"/>
      <c r="D262" s="5">
        <v>77</v>
      </c>
      <c r="E262" s="5">
        <f>L261</f>
        <v>7740</v>
      </c>
      <c r="F262" s="5"/>
      <c r="G262" s="5"/>
      <c r="H262" s="5"/>
      <c r="I262" s="5"/>
      <c r="J262" s="5"/>
      <c r="K262" s="5"/>
      <c r="L262" s="5"/>
      <c r="M262" s="5"/>
      <c r="N262" s="72">
        <f>E262</f>
        <v>7740</v>
      </c>
      <c r="O262" s="20"/>
      <c r="P262" s="5"/>
      <c r="Q262" s="23"/>
      <c r="R262" s="64"/>
    </row>
    <row r="263" spans="1:61" x14ac:dyDescent="0.3">
      <c r="A263" s="19">
        <v>57336</v>
      </c>
      <c r="B263" s="5"/>
      <c r="C263" s="1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  <c r="P263" s="5"/>
      <c r="Q263" s="23"/>
      <c r="R263" s="64"/>
    </row>
    <row r="264" spans="1:61" x14ac:dyDescent="0.3">
      <c r="A264" s="19">
        <v>57336</v>
      </c>
      <c r="B264" s="5"/>
      <c r="C264" s="1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  <c r="P264" s="5"/>
      <c r="Q264" s="23"/>
      <c r="R264" s="64"/>
    </row>
    <row r="265" spans="1:61" x14ac:dyDescent="0.3">
      <c r="A265" s="19"/>
      <c r="B265" s="5"/>
      <c r="C265" s="1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  <c r="P265" s="5"/>
      <c r="Q265" s="23"/>
      <c r="R265" s="64"/>
    </row>
    <row r="266" spans="1:61" s="15" customFormat="1" x14ac:dyDescent="0.3">
      <c r="A266" s="24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7">
        <v>57495</v>
      </c>
      <c r="P266" s="25"/>
      <c r="Q266" s="24"/>
      <c r="R266" s="65">
        <f>SUM(N261:N265)-SUM(P261:P265)</f>
        <v>48160</v>
      </c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</row>
    <row r="267" spans="1:61" ht="26.4" x14ac:dyDescent="0.3">
      <c r="A267" s="19">
        <v>57495</v>
      </c>
      <c r="B267" s="21" t="s">
        <v>206</v>
      </c>
      <c r="C267" s="2">
        <v>45125</v>
      </c>
      <c r="D267" s="22">
        <v>83</v>
      </c>
      <c r="E267" s="5">
        <v>229500</v>
      </c>
      <c r="F267" s="5">
        <v>54042</v>
      </c>
      <c r="G267" s="5">
        <f>ROUND(E267-F267,)</f>
        <v>175458</v>
      </c>
      <c r="H267" s="5">
        <f>ROUND(G267*18%,0)</f>
        <v>31582</v>
      </c>
      <c r="I267" s="5">
        <f>G267+H267</f>
        <v>207040</v>
      </c>
      <c r="J267" s="5">
        <f>ROUND(G267*$J$6,)</f>
        <v>1755</v>
      </c>
      <c r="K267" s="5">
        <f>ROUND(G267*$K$6,)</f>
        <v>8773</v>
      </c>
      <c r="L267" s="72">
        <f>H267</f>
        <v>31582</v>
      </c>
      <c r="M267" s="5">
        <f>(170-150)*1350</f>
        <v>27000</v>
      </c>
      <c r="N267" s="5">
        <f>ROUND(I267-SUM(J267:M267),0)</f>
        <v>137930</v>
      </c>
      <c r="O267" s="20"/>
      <c r="P267" s="5">
        <v>148500</v>
      </c>
      <c r="Q267" s="23" t="s">
        <v>109</v>
      </c>
      <c r="R267" s="64"/>
    </row>
    <row r="268" spans="1:61" x14ac:dyDescent="0.3">
      <c r="A268" s="19">
        <v>57495</v>
      </c>
      <c r="B268" s="5" t="s">
        <v>127</v>
      </c>
      <c r="C268" s="2">
        <v>45125</v>
      </c>
      <c r="D268" s="22">
        <v>83</v>
      </c>
      <c r="E268" s="5">
        <v>31582</v>
      </c>
      <c r="F268" s="5"/>
      <c r="G268" s="5">
        <v>31582</v>
      </c>
      <c r="H268" s="5"/>
      <c r="I268" s="5">
        <v>31582</v>
      </c>
      <c r="J268" s="5"/>
      <c r="K268" s="5"/>
      <c r="L268" s="5"/>
      <c r="M268" s="5"/>
      <c r="N268" s="72">
        <v>31582</v>
      </c>
      <c r="O268" s="20"/>
      <c r="P268" s="5"/>
      <c r="Q268" s="23"/>
      <c r="R268" s="64"/>
    </row>
    <row r="269" spans="1:61" x14ac:dyDescent="0.3">
      <c r="A269" s="19">
        <v>57495</v>
      </c>
      <c r="B269" s="5"/>
      <c r="C269" s="1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  <c r="P269" s="5"/>
      <c r="Q269" s="23"/>
      <c r="R269" s="64"/>
    </row>
    <row r="270" spans="1:61" s="15" customFormat="1" x14ac:dyDescent="0.3">
      <c r="A270" s="24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7">
        <v>57496</v>
      </c>
      <c r="P270" s="25"/>
      <c r="Q270" s="24"/>
      <c r="R270" s="65">
        <f>SUM(N267:N269)-SUM(P267:P269)</f>
        <v>21012</v>
      </c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</row>
    <row r="271" spans="1:61" x14ac:dyDescent="0.3">
      <c r="A271" s="19">
        <v>57496</v>
      </c>
      <c r="B271" s="21" t="s">
        <v>205</v>
      </c>
      <c r="C271" s="2">
        <v>45118</v>
      </c>
      <c r="D271" s="22">
        <v>81</v>
      </c>
      <c r="E271" s="5">
        <v>202500</v>
      </c>
      <c r="F271" s="5">
        <v>31524.5</v>
      </c>
      <c r="G271" s="5">
        <f>ROUND(E271-F271,)</f>
        <v>170976</v>
      </c>
      <c r="H271" s="5">
        <f>ROUND(G271*18%,0)</f>
        <v>30776</v>
      </c>
      <c r="I271" s="5">
        <f>G271+H271</f>
        <v>201752</v>
      </c>
      <c r="J271" s="5">
        <f>ROUND(G271*$J$6,)</f>
        <v>1710</v>
      </c>
      <c r="K271" s="5">
        <f>ROUND(G271*$K$6,)</f>
        <v>8549</v>
      </c>
      <c r="L271" s="72">
        <f>H271</f>
        <v>30776</v>
      </c>
      <c r="M271" s="5"/>
      <c r="N271" s="5">
        <f>ROUND(I271-SUM(J271:L271),0)</f>
        <v>160717</v>
      </c>
      <c r="O271" s="19"/>
      <c r="P271" s="5">
        <v>148500</v>
      </c>
      <c r="Q271" s="23" t="s">
        <v>110</v>
      </c>
      <c r="R271" s="64"/>
    </row>
    <row r="272" spans="1:61" x14ac:dyDescent="0.3">
      <c r="A272" s="19">
        <v>57496</v>
      </c>
      <c r="B272" s="5" t="s">
        <v>127</v>
      </c>
      <c r="C272" s="2">
        <v>45118</v>
      </c>
      <c r="D272" s="22">
        <v>81</v>
      </c>
      <c r="E272" s="5">
        <v>30776</v>
      </c>
      <c r="F272" s="5"/>
      <c r="G272" s="5">
        <v>30776</v>
      </c>
      <c r="H272" s="5"/>
      <c r="I272" s="5">
        <v>30776</v>
      </c>
      <c r="J272" s="5"/>
      <c r="K272" s="5"/>
      <c r="L272" s="5"/>
      <c r="M272" s="5"/>
      <c r="N272" s="72">
        <v>30776</v>
      </c>
      <c r="O272" s="19"/>
      <c r="P272" s="5"/>
      <c r="Q272" s="23"/>
      <c r="R272" s="64"/>
    </row>
    <row r="273" spans="1:61" x14ac:dyDescent="0.3">
      <c r="A273" s="19">
        <v>57496</v>
      </c>
      <c r="B273" s="21" t="s">
        <v>205</v>
      </c>
      <c r="C273" s="2">
        <v>45118</v>
      </c>
      <c r="D273" s="22">
        <v>82</v>
      </c>
      <c r="E273" s="5">
        <v>10000</v>
      </c>
      <c r="F273" s="5">
        <v>0</v>
      </c>
      <c r="G273" s="5">
        <f>ROUND(E273-F273,)</f>
        <v>10000</v>
      </c>
      <c r="H273" s="5">
        <v>1800</v>
      </c>
      <c r="I273" s="5">
        <f>G273+H273</f>
        <v>11800</v>
      </c>
      <c r="J273" s="5">
        <v>200</v>
      </c>
      <c r="K273" s="5" t="s">
        <v>130</v>
      </c>
      <c r="L273" s="72">
        <v>1800</v>
      </c>
      <c r="M273" s="5"/>
      <c r="N273" s="5">
        <f>ROUND(I273-SUM(J273:L273),0)</f>
        <v>9800</v>
      </c>
      <c r="O273" s="19"/>
      <c r="P273" s="5"/>
      <c r="Q273" s="23"/>
      <c r="R273" s="64"/>
    </row>
    <row r="274" spans="1:61" x14ac:dyDescent="0.3">
      <c r="A274" s="19">
        <v>57496</v>
      </c>
      <c r="B274" s="5" t="s">
        <v>127</v>
      </c>
      <c r="C274" s="2">
        <v>45118</v>
      </c>
      <c r="D274" s="22">
        <v>82</v>
      </c>
      <c r="E274" s="5">
        <v>1800</v>
      </c>
      <c r="F274" s="5"/>
      <c r="G274" s="5">
        <v>1800</v>
      </c>
      <c r="H274" s="5"/>
      <c r="I274" s="5">
        <v>1800</v>
      </c>
      <c r="J274" s="5"/>
      <c r="K274" s="5"/>
      <c r="L274" s="5"/>
      <c r="M274" s="5"/>
      <c r="N274" s="72">
        <v>1800</v>
      </c>
      <c r="O274" s="19"/>
      <c r="P274" s="5"/>
      <c r="Q274" s="23"/>
      <c r="R274" s="64"/>
    </row>
    <row r="275" spans="1:61" x14ac:dyDescent="0.3">
      <c r="A275" s="19">
        <v>57496</v>
      </c>
      <c r="B275" s="21"/>
      <c r="C275" s="2"/>
      <c r="D275" s="2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19"/>
      <c r="P275" s="5"/>
      <c r="Q275" s="23"/>
      <c r="R275" s="64"/>
    </row>
    <row r="276" spans="1:61" s="15" customFormat="1" x14ac:dyDescent="0.3">
      <c r="A276" s="24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7">
        <v>57497</v>
      </c>
      <c r="P276" s="25"/>
      <c r="Q276" s="24"/>
      <c r="R276" s="65">
        <f>SUM(N271:N275)-SUM(P271:P275)</f>
        <v>54593</v>
      </c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</row>
    <row r="277" spans="1:61" ht="26.4" x14ac:dyDescent="0.3">
      <c r="A277" s="19">
        <v>57497</v>
      </c>
      <c r="B277" s="21" t="s">
        <v>204</v>
      </c>
      <c r="C277" s="2">
        <v>45128</v>
      </c>
      <c r="D277" s="22">
        <v>84</v>
      </c>
      <c r="E277" s="5">
        <f>155*1350</f>
        <v>209250</v>
      </c>
      <c r="F277" s="5">
        <v>37829</v>
      </c>
      <c r="G277" s="5">
        <f>ROUND(E277-F277,)</f>
        <v>171421</v>
      </c>
      <c r="H277" s="5">
        <f>ROUND(G277*18%,0)</f>
        <v>30856</v>
      </c>
      <c r="I277" s="5">
        <f>G277+H277</f>
        <v>202277</v>
      </c>
      <c r="J277" s="5">
        <f>ROUND(G277*$J$6,)</f>
        <v>1714</v>
      </c>
      <c r="K277" s="5">
        <f>ROUND(G277*$K$6,)</f>
        <v>8571</v>
      </c>
      <c r="L277" s="72">
        <f>H277</f>
        <v>30856</v>
      </c>
      <c r="M277" s="19">
        <v>6750</v>
      </c>
      <c r="N277" s="5">
        <f>ROUND(I277-SUM(J277:M277),0)</f>
        <v>154386</v>
      </c>
      <c r="O277" s="19"/>
      <c r="P277" s="5">
        <v>148500</v>
      </c>
      <c r="Q277" s="23" t="s">
        <v>111</v>
      </c>
      <c r="R277" s="64"/>
    </row>
    <row r="278" spans="1:61" x14ac:dyDescent="0.3">
      <c r="A278" s="19">
        <v>57497</v>
      </c>
      <c r="B278" s="5" t="s">
        <v>127</v>
      </c>
      <c r="C278" s="2">
        <v>45128</v>
      </c>
      <c r="D278" s="22">
        <v>84</v>
      </c>
      <c r="E278" s="5">
        <v>30855.78</v>
      </c>
      <c r="F278" s="5"/>
      <c r="G278" s="5">
        <v>30855.78</v>
      </c>
      <c r="H278" s="5"/>
      <c r="I278" s="5">
        <v>30855.78</v>
      </c>
      <c r="J278" s="5"/>
      <c r="K278" s="5"/>
      <c r="L278" s="5"/>
      <c r="M278" s="5"/>
      <c r="N278" s="72">
        <v>30855.78</v>
      </c>
      <c r="O278" s="20"/>
      <c r="P278" s="5"/>
      <c r="Q278" s="23"/>
      <c r="R278" s="64"/>
    </row>
    <row r="279" spans="1:61" x14ac:dyDescent="0.3">
      <c r="A279" s="19">
        <v>57497</v>
      </c>
      <c r="B279" s="5"/>
      <c r="C279" s="1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20"/>
      <c r="P279" s="5"/>
      <c r="Q279" s="23"/>
      <c r="R279" s="64"/>
    </row>
    <row r="280" spans="1:61" s="15" customFormat="1" x14ac:dyDescent="0.3">
      <c r="A280" s="24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7">
        <v>57498</v>
      </c>
      <c r="P280" s="25"/>
      <c r="Q280" s="24"/>
      <c r="R280" s="65">
        <f>SUM(N277:N279)-SUM(P277:P279)</f>
        <v>36741.78</v>
      </c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</row>
    <row r="281" spans="1:61" x14ac:dyDescent="0.3">
      <c r="A281" s="19">
        <v>57498</v>
      </c>
      <c r="B281" s="5" t="s">
        <v>203</v>
      </c>
      <c r="C281" s="10">
        <v>45135</v>
      </c>
      <c r="D281" s="5">
        <v>85</v>
      </c>
      <c r="E281" s="5">
        <v>209250</v>
      </c>
      <c r="F281" s="5">
        <v>55843</v>
      </c>
      <c r="G281" s="5">
        <f>E281-F281</f>
        <v>153407</v>
      </c>
      <c r="H281" s="5">
        <f>G281*18%</f>
        <v>27613.26</v>
      </c>
      <c r="I281" s="5">
        <f>G281+H281</f>
        <v>181020.26</v>
      </c>
      <c r="J281" s="5">
        <f>G281*1%</f>
        <v>1534.07</v>
      </c>
      <c r="K281" s="5">
        <f>G281*5%</f>
        <v>7670.35</v>
      </c>
      <c r="L281" s="72">
        <f>H281</f>
        <v>27613.26</v>
      </c>
      <c r="M281" s="5">
        <v>0</v>
      </c>
      <c r="N281" s="5">
        <f>G281-M281-J281-K281</f>
        <v>144202.57999999999</v>
      </c>
      <c r="O281" s="20"/>
      <c r="P281" s="5">
        <v>198000</v>
      </c>
      <c r="Q281" s="23" t="s">
        <v>112</v>
      </c>
      <c r="R281" s="64"/>
    </row>
    <row r="282" spans="1:61" x14ac:dyDescent="0.3">
      <c r="A282" s="19">
        <v>57498</v>
      </c>
      <c r="B282" s="5" t="s">
        <v>203</v>
      </c>
      <c r="C282" s="10">
        <v>45135</v>
      </c>
      <c r="D282" s="5">
        <v>86</v>
      </c>
      <c r="E282" s="5">
        <v>11600</v>
      </c>
      <c r="F282" s="5">
        <v>0</v>
      </c>
      <c r="G282" s="5">
        <f>E282-F282</f>
        <v>11600</v>
      </c>
      <c r="H282" s="5">
        <f>G282*18%</f>
        <v>2088</v>
      </c>
      <c r="I282" s="5">
        <f>G282+H282</f>
        <v>13688</v>
      </c>
      <c r="J282" s="5">
        <f>G282*1%</f>
        <v>116</v>
      </c>
      <c r="K282" s="5">
        <f>G282*5%</f>
        <v>580</v>
      </c>
      <c r="L282" s="72">
        <f>H282</f>
        <v>2088</v>
      </c>
      <c r="M282" s="5"/>
      <c r="N282" s="5">
        <f>G282-M282-J282-K282</f>
        <v>10904</v>
      </c>
      <c r="O282" s="20"/>
      <c r="P282" s="5"/>
      <c r="Q282" s="23"/>
      <c r="R282" s="64"/>
    </row>
    <row r="283" spans="1:61" x14ac:dyDescent="0.3">
      <c r="A283" s="19">
        <v>57498</v>
      </c>
      <c r="B283" s="5" t="s">
        <v>127</v>
      </c>
      <c r="C283" s="10">
        <v>45135</v>
      </c>
      <c r="D283" s="5">
        <v>85</v>
      </c>
      <c r="E283" s="5">
        <v>27613.26</v>
      </c>
      <c r="F283" s="5"/>
      <c r="G283" s="5">
        <v>27613.26</v>
      </c>
      <c r="H283" s="5"/>
      <c r="I283" s="5">
        <v>27613.26</v>
      </c>
      <c r="J283" s="5"/>
      <c r="K283" s="5"/>
      <c r="L283" s="5"/>
      <c r="M283" s="5"/>
      <c r="N283" s="72">
        <v>27613.26</v>
      </c>
      <c r="O283" s="20"/>
      <c r="P283" s="5"/>
      <c r="Q283" s="23"/>
      <c r="R283" s="64"/>
    </row>
    <row r="284" spans="1:61" x14ac:dyDescent="0.3">
      <c r="A284" s="19">
        <v>57498</v>
      </c>
      <c r="B284" s="5" t="s">
        <v>127</v>
      </c>
      <c r="C284" s="10">
        <v>45135</v>
      </c>
      <c r="D284" s="5">
        <v>86</v>
      </c>
      <c r="E284" s="5">
        <v>2088</v>
      </c>
      <c r="F284" s="5"/>
      <c r="G284" s="5">
        <v>2088</v>
      </c>
      <c r="H284" s="5"/>
      <c r="I284" s="5">
        <v>2088</v>
      </c>
      <c r="J284" s="5"/>
      <c r="K284" s="5"/>
      <c r="L284" s="5"/>
      <c r="M284" s="5"/>
      <c r="N284" s="72">
        <v>2088</v>
      </c>
      <c r="O284" s="20"/>
      <c r="P284" s="5"/>
      <c r="Q284" s="23"/>
      <c r="R284" s="64"/>
    </row>
    <row r="285" spans="1:61" x14ac:dyDescent="0.3">
      <c r="A285" s="19">
        <v>57498</v>
      </c>
      <c r="B285" s="5"/>
      <c r="C285" s="1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  <c r="P285" s="5"/>
      <c r="Q285" s="23"/>
      <c r="R285" s="64"/>
    </row>
    <row r="286" spans="1:61" s="15" customFormat="1" x14ac:dyDescent="0.3">
      <c r="A286" s="24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7">
        <v>57499</v>
      </c>
      <c r="P286" s="25"/>
      <c r="Q286" s="24"/>
      <c r="R286" s="65">
        <f>SUM(N281:N285)-SUM(P281:P285)</f>
        <v>-13192.160000000003</v>
      </c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</row>
    <row r="287" spans="1:61" x14ac:dyDescent="0.3">
      <c r="A287" s="19">
        <v>57499</v>
      </c>
      <c r="B287" s="5" t="s">
        <v>187</v>
      </c>
      <c r="C287" s="10">
        <v>45174</v>
      </c>
      <c r="D287" s="5">
        <v>87</v>
      </c>
      <c r="E287" s="5">
        <v>220050</v>
      </c>
      <c r="F287" s="5">
        <v>45035</v>
      </c>
      <c r="G287" s="5">
        <v>175015</v>
      </c>
      <c r="H287" s="5">
        <v>31503</v>
      </c>
      <c r="I287" s="5">
        <v>206518</v>
      </c>
      <c r="J287" s="5">
        <v>1750</v>
      </c>
      <c r="K287" s="5">
        <v>8751</v>
      </c>
      <c r="L287" s="72">
        <f>H287</f>
        <v>31503</v>
      </c>
      <c r="M287" s="5">
        <v>0</v>
      </c>
      <c r="N287" s="5">
        <v>164514</v>
      </c>
      <c r="O287" s="20"/>
      <c r="P287" s="5">
        <v>198000</v>
      </c>
      <c r="Q287" s="23" t="s">
        <v>108</v>
      </c>
      <c r="R287" s="64"/>
    </row>
    <row r="288" spans="1:61" x14ac:dyDescent="0.3">
      <c r="A288" s="19">
        <v>57499</v>
      </c>
      <c r="B288" s="5" t="s">
        <v>187</v>
      </c>
      <c r="C288" s="10">
        <v>45174</v>
      </c>
      <c r="D288" s="5">
        <v>88</v>
      </c>
      <c r="E288" s="5">
        <v>11000</v>
      </c>
      <c r="F288" s="5"/>
      <c r="G288" s="5">
        <v>11000</v>
      </c>
      <c r="H288" s="5">
        <v>1980</v>
      </c>
      <c r="I288" s="5">
        <v>12980</v>
      </c>
      <c r="J288" s="5">
        <v>110</v>
      </c>
      <c r="K288" s="5"/>
      <c r="L288" s="72">
        <v>1980</v>
      </c>
      <c r="M288" s="5"/>
      <c r="N288" s="5">
        <v>10890</v>
      </c>
      <c r="O288" s="20"/>
      <c r="P288" s="5"/>
      <c r="Q288" s="23"/>
      <c r="R288" s="64"/>
    </row>
    <row r="289" spans="1:61" x14ac:dyDescent="0.3">
      <c r="A289" s="19">
        <v>57499</v>
      </c>
      <c r="B289" s="5" t="s">
        <v>127</v>
      </c>
      <c r="C289" s="10">
        <v>45174</v>
      </c>
      <c r="D289" s="5">
        <v>87</v>
      </c>
      <c r="E289" s="5">
        <v>31503</v>
      </c>
      <c r="F289" s="5"/>
      <c r="G289" s="5">
        <v>31503</v>
      </c>
      <c r="H289" s="5"/>
      <c r="I289" s="5">
        <v>31503</v>
      </c>
      <c r="J289" s="5"/>
      <c r="K289" s="5"/>
      <c r="L289" s="5"/>
      <c r="M289" s="5"/>
      <c r="N289" s="72">
        <v>31503</v>
      </c>
      <c r="O289" s="20"/>
      <c r="P289" s="5"/>
      <c r="Q289" s="23"/>
      <c r="R289" s="64"/>
    </row>
    <row r="290" spans="1:61" x14ac:dyDescent="0.3">
      <c r="A290" s="19">
        <v>57499</v>
      </c>
      <c r="B290" s="5" t="s">
        <v>127</v>
      </c>
      <c r="C290" s="10">
        <v>45174</v>
      </c>
      <c r="D290" s="5">
        <v>88</v>
      </c>
      <c r="E290" s="5">
        <v>1980</v>
      </c>
      <c r="F290" s="5"/>
      <c r="G290" s="5">
        <v>1980</v>
      </c>
      <c r="H290" s="5"/>
      <c r="I290" s="5">
        <v>1980</v>
      </c>
      <c r="J290" s="5"/>
      <c r="K290" s="5"/>
      <c r="L290" s="5"/>
      <c r="M290" s="5"/>
      <c r="N290" s="72">
        <v>1980</v>
      </c>
      <c r="O290" s="20"/>
      <c r="P290" s="5"/>
      <c r="Q290" s="23"/>
      <c r="R290" s="64"/>
    </row>
    <row r="291" spans="1:61" x14ac:dyDescent="0.3">
      <c r="A291" s="19">
        <v>57499</v>
      </c>
      <c r="B291" s="5"/>
      <c r="C291" s="1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  <c r="P291" s="5"/>
      <c r="Q291" s="23"/>
      <c r="R291" s="64"/>
    </row>
    <row r="292" spans="1:61" s="15" customFormat="1" x14ac:dyDescent="0.3">
      <c r="A292" s="24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7">
        <v>57541</v>
      </c>
      <c r="P292" s="25"/>
      <c r="Q292" s="24"/>
      <c r="R292" s="65">
        <f>SUM(N287:N291)-SUM(P287:P291)</f>
        <v>10887</v>
      </c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</row>
    <row r="293" spans="1:61" x14ac:dyDescent="0.3">
      <c r="A293" s="19">
        <v>57541</v>
      </c>
      <c r="B293" s="5" t="s">
        <v>186</v>
      </c>
      <c r="C293" s="10">
        <v>45175</v>
      </c>
      <c r="D293" s="5">
        <v>89</v>
      </c>
      <c r="E293" s="5">
        <v>202500</v>
      </c>
      <c r="F293" s="5">
        <v>39630</v>
      </c>
      <c r="G293" s="5">
        <v>162870</v>
      </c>
      <c r="H293" s="5">
        <v>29317</v>
      </c>
      <c r="I293" s="5">
        <v>192187</v>
      </c>
      <c r="J293" s="5">
        <v>1629</v>
      </c>
      <c r="K293" s="5">
        <v>8144</v>
      </c>
      <c r="L293" s="72">
        <f>H293</f>
        <v>29317</v>
      </c>
      <c r="M293" s="5">
        <v>0</v>
      </c>
      <c r="N293" s="5">
        <f>G293-J293-K293-M293</f>
        <v>153097</v>
      </c>
      <c r="O293" s="20"/>
      <c r="P293" s="5">
        <v>198000</v>
      </c>
      <c r="Q293" s="23" t="s">
        <v>113</v>
      </c>
      <c r="R293" s="64"/>
    </row>
    <row r="294" spans="1:61" x14ac:dyDescent="0.3">
      <c r="A294" s="19">
        <v>57541</v>
      </c>
      <c r="B294" s="5" t="s">
        <v>186</v>
      </c>
      <c r="C294" s="10">
        <v>45175</v>
      </c>
      <c r="D294" s="5">
        <v>90</v>
      </c>
      <c r="E294" s="5">
        <v>10400</v>
      </c>
      <c r="F294" s="5"/>
      <c r="G294" s="5">
        <v>10400</v>
      </c>
      <c r="H294" s="5">
        <v>1872</v>
      </c>
      <c r="I294" s="5">
        <v>12272</v>
      </c>
      <c r="J294" s="5">
        <v>104</v>
      </c>
      <c r="K294" s="5"/>
      <c r="L294" s="72">
        <v>1872</v>
      </c>
      <c r="M294" s="5"/>
      <c r="N294" s="5">
        <v>10296</v>
      </c>
      <c r="O294" s="20"/>
      <c r="P294" s="5"/>
      <c r="Q294" s="23"/>
      <c r="R294" s="64"/>
    </row>
    <row r="295" spans="1:61" x14ac:dyDescent="0.3">
      <c r="A295" s="19">
        <v>57541</v>
      </c>
      <c r="B295" s="5" t="s">
        <v>127</v>
      </c>
      <c r="C295" s="10">
        <v>45175</v>
      </c>
      <c r="D295" s="5">
        <v>89</v>
      </c>
      <c r="E295" s="5">
        <v>29317</v>
      </c>
      <c r="F295" s="5"/>
      <c r="G295" s="5">
        <v>29317</v>
      </c>
      <c r="H295" s="5"/>
      <c r="I295" s="5">
        <v>29317</v>
      </c>
      <c r="J295" s="5"/>
      <c r="K295" s="5"/>
      <c r="L295" s="5"/>
      <c r="M295" s="5"/>
      <c r="N295" s="72">
        <v>29317</v>
      </c>
      <c r="O295" s="20"/>
      <c r="P295" s="5"/>
      <c r="Q295" s="23"/>
      <c r="R295" s="64"/>
    </row>
    <row r="296" spans="1:61" x14ac:dyDescent="0.3">
      <c r="A296" s="19">
        <v>57541</v>
      </c>
      <c r="B296" s="5" t="s">
        <v>127</v>
      </c>
      <c r="C296" s="10">
        <v>45175</v>
      </c>
      <c r="D296" s="5">
        <v>90</v>
      </c>
      <c r="E296" s="5">
        <v>1872</v>
      </c>
      <c r="F296" s="5"/>
      <c r="G296" s="5">
        <v>1872</v>
      </c>
      <c r="H296" s="5"/>
      <c r="I296" s="5">
        <v>1872</v>
      </c>
      <c r="J296" s="5"/>
      <c r="K296" s="5"/>
      <c r="L296" s="5"/>
      <c r="M296" s="5"/>
      <c r="N296" s="72">
        <v>1872</v>
      </c>
      <c r="O296" s="20"/>
      <c r="P296" s="5"/>
      <c r="Q296" s="23"/>
      <c r="R296" s="64"/>
    </row>
    <row r="297" spans="1:61" x14ac:dyDescent="0.3">
      <c r="A297" s="19">
        <v>57541</v>
      </c>
      <c r="B297" s="5"/>
      <c r="C297" s="1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  <c r="P297" s="5"/>
      <c r="Q297" s="23"/>
      <c r="R297" s="64"/>
    </row>
    <row r="298" spans="1:61" x14ac:dyDescent="0.3">
      <c r="A298" s="24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7">
        <v>59799</v>
      </c>
      <c r="P298" s="25"/>
      <c r="Q298" s="24"/>
      <c r="R298" s="65">
        <f>SUM(N293:N297)-SUM(P293:P297)</f>
        <v>-3418</v>
      </c>
    </row>
    <row r="299" spans="1:61" x14ac:dyDescent="0.3">
      <c r="A299" s="19">
        <v>59799</v>
      </c>
      <c r="B299" s="5" t="s">
        <v>188</v>
      </c>
      <c r="C299" s="10">
        <v>45209</v>
      </c>
      <c r="D299" s="5">
        <v>91</v>
      </c>
      <c r="E299" s="5">
        <v>202500</v>
      </c>
      <c r="F299" s="5">
        <v>36028</v>
      </c>
      <c r="G299" s="5">
        <f>E299-F299</f>
        <v>166472</v>
      </c>
      <c r="H299" s="5">
        <f>G299*18%</f>
        <v>29964.959999999999</v>
      </c>
      <c r="I299" s="5">
        <f>G299+H299</f>
        <v>196436.96</v>
      </c>
      <c r="J299" s="5">
        <f>G299*1%</f>
        <v>1664.72</v>
      </c>
      <c r="K299" s="5">
        <f>G299*5%</f>
        <v>8323.6</v>
      </c>
      <c r="L299" s="72">
        <f>H299</f>
        <v>29964.959999999999</v>
      </c>
      <c r="M299" s="5">
        <v>0</v>
      </c>
      <c r="N299" s="5">
        <f>G299-J299-K299</f>
        <v>156483.68</v>
      </c>
      <c r="O299" s="20"/>
      <c r="P299" s="5"/>
      <c r="Q299" s="23"/>
      <c r="R299" s="64"/>
    </row>
    <row r="300" spans="1:61" x14ac:dyDescent="0.3">
      <c r="A300" s="19">
        <v>59799</v>
      </c>
      <c r="B300" s="5" t="s">
        <v>127</v>
      </c>
      <c r="C300" s="10"/>
      <c r="D300" s="5">
        <v>91</v>
      </c>
      <c r="E300" s="5">
        <f>L299</f>
        <v>29964.959999999999</v>
      </c>
      <c r="F300" s="5"/>
      <c r="G300" s="5"/>
      <c r="H300" s="5"/>
      <c r="I300" s="5"/>
      <c r="J300" s="5"/>
      <c r="K300" s="5"/>
      <c r="L300" s="5"/>
      <c r="M300" s="5"/>
      <c r="N300" s="72">
        <f>E300</f>
        <v>29964.959999999999</v>
      </c>
      <c r="O300" s="20"/>
      <c r="P300" s="5"/>
      <c r="Q300" s="23"/>
      <c r="R300" s="64"/>
    </row>
    <row r="301" spans="1:61" x14ac:dyDescent="0.3">
      <c r="A301" s="19">
        <v>59799</v>
      </c>
      <c r="B301" s="5" t="s">
        <v>188</v>
      </c>
      <c r="C301" s="10">
        <v>45498</v>
      </c>
      <c r="D301" s="5">
        <v>99</v>
      </c>
      <c r="E301" s="5">
        <v>8500</v>
      </c>
      <c r="F301" s="5"/>
      <c r="G301" s="5">
        <f>E301-F301</f>
        <v>8500</v>
      </c>
      <c r="H301" s="5">
        <f>G301*18%</f>
        <v>1530</v>
      </c>
      <c r="I301" s="5">
        <f>G301+H301</f>
        <v>10030</v>
      </c>
      <c r="J301" s="5">
        <f>G301*1%</f>
        <v>85</v>
      </c>
      <c r="K301" s="5">
        <f>G301*5%</f>
        <v>425</v>
      </c>
      <c r="L301" s="5">
        <f>H301</f>
        <v>1530</v>
      </c>
      <c r="M301" s="5">
        <v>0</v>
      </c>
      <c r="N301" s="5">
        <f>G301-J301-K301</f>
        <v>7990</v>
      </c>
      <c r="O301" s="20"/>
      <c r="P301" s="5"/>
      <c r="Q301" s="23"/>
      <c r="R301" s="64"/>
    </row>
    <row r="302" spans="1:61" x14ac:dyDescent="0.3">
      <c r="A302" s="19">
        <v>59799</v>
      </c>
      <c r="B302" s="5" t="s">
        <v>127</v>
      </c>
      <c r="C302" s="10"/>
      <c r="D302" s="5">
        <v>99</v>
      </c>
      <c r="E302" s="5">
        <f>L301</f>
        <v>1530</v>
      </c>
      <c r="F302" s="5"/>
      <c r="G302" s="5"/>
      <c r="H302" s="5"/>
      <c r="I302" s="5"/>
      <c r="J302" s="5"/>
      <c r="K302" s="5"/>
      <c r="L302" s="5"/>
      <c r="M302" s="5"/>
      <c r="N302" s="72">
        <f>E302</f>
        <v>1530</v>
      </c>
      <c r="O302" s="20"/>
      <c r="P302" s="5"/>
      <c r="Q302" s="23"/>
      <c r="R302" s="64"/>
    </row>
    <row r="303" spans="1:61" x14ac:dyDescent="0.3">
      <c r="A303" s="19">
        <v>59799</v>
      </c>
      <c r="B303" s="5"/>
      <c r="C303" s="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20"/>
      <c r="P303" s="5"/>
      <c r="Q303" s="23"/>
      <c r="R303" s="64"/>
    </row>
    <row r="304" spans="1:61" x14ac:dyDescent="0.3">
      <c r="A304" s="24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7"/>
      <c r="P304" s="25"/>
      <c r="Q304" s="24"/>
      <c r="R304" s="65">
        <f>SUM(N299:N303)-SUM(P299:P303)</f>
        <v>195968.63999999998</v>
      </c>
    </row>
    <row r="305" spans="1:61" x14ac:dyDescent="0.3">
      <c r="A305" s="19">
        <v>65115</v>
      </c>
      <c r="B305" s="5" t="s">
        <v>202</v>
      </c>
      <c r="C305" s="10">
        <v>45498</v>
      </c>
      <c r="D305" s="5">
        <v>98</v>
      </c>
      <c r="E305" s="5">
        <v>16625</v>
      </c>
      <c r="F305" s="5">
        <v>0</v>
      </c>
      <c r="G305" s="5">
        <f>E305-F305</f>
        <v>16625</v>
      </c>
      <c r="H305" s="5">
        <f>G305*18%</f>
        <v>2992.5</v>
      </c>
      <c r="I305" s="5">
        <f>G305+H305</f>
        <v>19617.5</v>
      </c>
      <c r="J305" s="5"/>
      <c r="K305" s="5"/>
      <c r="L305" s="72">
        <f>H305</f>
        <v>2992.5</v>
      </c>
      <c r="M305" s="5">
        <v>0</v>
      </c>
      <c r="N305" s="5">
        <f>G305-J305-K305</f>
        <v>16625</v>
      </c>
      <c r="O305" s="20"/>
      <c r="P305" s="5"/>
      <c r="Q305" s="23"/>
      <c r="R305" s="64"/>
    </row>
    <row r="306" spans="1:61" x14ac:dyDescent="0.3">
      <c r="A306" s="19">
        <v>65115</v>
      </c>
      <c r="B306" s="5" t="s">
        <v>127</v>
      </c>
      <c r="C306" s="9"/>
      <c r="D306" s="5">
        <v>98</v>
      </c>
      <c r="E306" s="49">
        <f>L305</f>
        <v>2992.5</v>
      </c>
      <c r="F306" s="49"/>
      <c r="G306" s="49"/>
      <c r="H306" s="5"/>
      <c r="I306" s="5"/>
      <c r="J306" s="5"/>
      <c r="K306" s="5"/>
      <c r="L306" s="5"/>
      <c r="M306" s="5"/>
      <c r="N306" s="5">
        <f>E306</f>
        <v>2992.5</v>
      </c>
      <c r="O306" s="20"/>
      <c r="P306" s="5"/>
      <c r="Q306" s="5"/>
      <c r="R306" s="64"/>
    </row>
    <row r="307" spans="1:61" x14ac:dyDescent="0.3">
      <c r="A307" s="19">
        <v>65115</v>
      </c>
      <c r="B307" s="5"/>
      <c r="C307" s="1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64"/>
    </row>
    <row r="308" spans="1:61" ht="15" thickBot="1" x14ac:dyDescent="0.35">
      <c r="A308" s="19">
        <v>65115</v>
      </c>
      <c r="B308" s="56"/>
      <c r="C308" s="57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68"/>
    </row>
    <row r="309" spans="1:61" x14ac:dyDescent="0.3">
      <c r="A309" s="58"/>
      <c r="B309" s="58"/>
      <c r="C309" s="59"/>
      <c r="D309" s="58"/>
      <c r="E309" s="58"/>
      <c r="F309" s="58"/>
      <c r="G309" s="58"/>
      <c r="H309" s="58"/>
      <c r="I309" s="58"/>
      <c r="J309" s="58"/>
      <c r="K309" s="58">
        <f t="shared" ref="K309:M309" si="0">SUM(K7:K308)</f>
        <v>413045.64999999991</v>
      </c>
      <c r="L309" s="58">
        <f t="shared" si="0"/>
        <v>1517495.18</v>
      </c>
      <c r="M309" s="58">
        <f t="shared" si="0"/>
        <v>316658.5</v>
      </c>
      <c r="N309" s="58">
        <f>SUM(N7:N308)</f>
        <v>9334867.0800000001</v>
      </c>
      <c r="O309" s="58"/>
      <c r="P309" s="58">
        <f>SUM(P6:P308)</f>
        <v>9049555</v>
      </c>
      <c r="Q309" s="60" t="s">
        <v>193</v>
      </c>
      <c r="R309" s="69">
        <f>SUM(R6:R308)</f>
        <v>265694.57999999996</v>
      </c>
    </row>
    <row r="310" spans="1:61" x14ac:dyDescent="0.3">
      <c r="A310" s="5"/>
      <c r="B310" s="5"/>
      <c r="C310" s="1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0"/>
      <c r="R310" s="64"/>
    </row>
    <row r="311" spans="1:61" ht="15" thickBot="1" x14ac:dyDescent="0.35">
      <c r="A311" s="8"/>
      <c r="B311" s="8"/>
      <c r="C311" s="51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52">
        <f>N309-P309</f>
        <v>285312.08000000007</v>
      </c>
      <c r="Q311" s="52" t="s">
        <v>194</v>
      </c>
      <c r="R311" s="70"/>
    </row>
    <row r="312" spans="1:61" x14ac:dyDescent="0.3">
      <c r="A312" s="4"/>
      <c r="B312" s="4"/>
      <c r="C312" s="1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61" x14ac:dyDescent="0.3">
      <c r="A313" s="4"/>
      <c r="B313" s="4"/>
      <c r="C313" s="1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61" x14ac:dyDescent="0.3">
      <c r="A314" s="4"/>
      <c r="B314" s="4"/>
      <c r="C314" s="1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61" x14ac:dyDescent="0.3">
      <c r="A315" s="4"/>
      <c r="B315" s="4"/>
      <c r="C315" s="1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13"/>
      <c r="R315" s="71"/>
      <c r="BH315" s="11"/>
      <c r="BI315" s="11"/>
    </row>
    <row r="316" spans="1:61" ht="15" thickBot="1" x14ac:dyDescent="0.35">
      <c r="A316" s="4"/>
      <c r="B316" s="4"/>
      <c r="C316" s="1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13"/>
      <c r="R316" s="71"/>
      <c r="BH316" s="11"/>
      <c r="BI316" s="11"/>
    </row>
    <row r="317" spans="1:61" ht="18.600000000000001" thickBot="1" x14ac:dyDescent="0.35">
      <c r="A317" s="4"/>
      <c r="B317" s="4"/>
      <c r="C317" s="14"/>
      <c r="D317" s="4"/>
      <c r="E317" s="4"/>
      <c r="F317" s="4"/>
      <c r="G317" s="4"/>
      <c r="H317" s="4"/>
      <c r="I317" s="4"/>
      <c r="J317" s="89" t="s">
        <v>192</v>
      </c>
      <c r="K317" s="89"/>
      <c r="L317" s="89"/>
      <c r="M317" s="4"/>
      <c r="N317" s="4"/>
      <c r="O317" s="4"/>
      <c r="Q317" s="13"/>
      <c r="R317" s="71"/>
      <c r="BH317" s="11"/>
      <c r="BI317" s="11"/>
    </row>
    <row r="318" spans="1:61" ht="18.600000000000001" thickBot="1" x14ac:dyDescent="0.35">
      <c r="A318" s="4"/>
      <c r="B318" s="4"/>
      <c r="C318" s="14"/>
      <c r="D318" s="4"/>
      <c r="E318" s="4"/>
      <c r="F318" s="4"/>
      <c r="G318" s="4"/>
      <c r="H318" s="4"/>
      <c r="I318" s="4"/>
      <c r="J318" s="90">
        <v>45650</v>
      </c>
      <c r="K318" s="91"/>
      <c r="L318" s="91"/>
      <c r="M318" s="4"/>
      <c r="N318" s="4"/>
      <c r="O318" s="4"/>
      <c r="P318" s="4"/>
      <c r="Q318" s="4"/>
    </row>
    <row r="319" spans="1:61" ht="15.6" x14ac:dyDescent="0.3">
      <c r="A319" s="4"/>
      <c r="B319" s="4"/>
      <c r="C319" s="14"/>
      <c r="D319" s="4"/>
      <c r="E319" s="4"/>
      <c r="F319" s="4"/>
      <c r="G319" s="4"/>
      <c r="H319" s="4"/>
      <c r="I319" s="4"/>
      <c r="J319" s="92" t="s">
        <v>196</v>
      </c>
      <c r="K319" s="92"/>
      <c r="L319" s="75">
        <f>K309</f>
        <v>413045.64999999991</v>
      </c>
      <c r="M319" s="4"/>
      <c r="N319" s="4"/>
      <c r="O319" s="4"/>
      <c r="P319" s="4"/>
      <c r="Q319" s="4"/>
    </row>
    <row r="320" spans="1:61" ht="15.6" x14ac:dyDescent="0.3">
      <c r="A320" s="4"/>
      <c r="B320" s="4"/>
      <c r="C320" s="14"/>
      <c r="D320" s="4"/>
      <c r="E320" s="4"/>
      <c r="F320" s="4"/>
      <c r="G320" s="4"/>
      <c r="H320" s="4"/>
      <c r="I320" s="4"/>
      <c r="J320" s="93" t="s">
        <v>197</v>
      </c>
      <c r="K320" s="93"/>
      <c r="L320" s="76">
        <f>M309</f>
        <v>316658.5</v>
      </c>
      <c r="M320" s="4"/>
      <c r="N320" s="4"/>
      <c r="O320" s="4"/>
      <c r="P320" s="4"/>
      <c r="Q320" s="4"/>
    </row>
    <row r="321" spans="1:17" ht="15.6" x14ac:dyDescent="0.3">
      <c r="A321" s="4"/>
      <c r="B321" s="4"/>
      <c r="C321" s="14"/>
      <c r="D321" s="4"/>
      <c r="E321" s="4"/>
      <c r="F321" s="4"/>
      <c r="G321" s="4"/>
      <c r="H321" s="4"/>
      <c r="I321" s="4"/>
      <c r="J321" s="94" t="s">
        <v>198</v>
      </c>
      <c r="K321" s="95"/>
      <c r="L321" s="76">
        <f>P311</f>
        <v>285312.08000000007</v>
      </c>
      <c r="M321" s="4"/>
      <c r="N321" s="4"/>
      <c r="O321" s="4"/>
      <c r="P321" s="4"/>
      <c r="Q321" s="4"/>
    </row>
    <row r="322" spans="1:17" ht="15.6" x14ac:dyDescent="0.3">
      <c r="A322" s="4"/>
      <c r="B322" s="4"/>
      <c r="C322" s="14"/>
      <c r="D322" s="4"/>
      <c r="E322" s="4"/>
      <c r="F322" s="4"/>
      <c r="G322" s="4"/>
      <c r="H322" s="4"/>
      <c r="I322" s="4"/>
      <c r="J322" s="93" t="s">
        <v>199</v>
      </c>
      <c r="K322" s="93"/>
      <c r="L322" s="77" t="s">
        <v>200</v>
      </c>
      <c r="M322" s="4"/>
      <c r="N322" s="4"/>
      <c r="O322" s="4"/>
      <c r="P322" s="4"/>
      <c r="Q322" s="4"/>
    </row>
    <row r="323" spans="1:17" ht="16.2" thickBot="1" x14ac:dyDescent="0.35">
      <c r="A323" s="4"/>
      <c r="B323" s="4"/>
      <c r="C323" s="14"/>
      <c r="D323" s="4"/>
      <c r="E323" s="4"/>
      <c r="F323" s="4"/>
      <c r="G323" s="4"/>
      <c r="H323" s="4"/>
      <c r="I323" s="4"/>
      <c r="J323" s="88" t="s">
        <v>201</v>
      </c>
      <c r="K323" s="88"/>
      <c r="L323" s="78">
        <f>L302</f>
        <v>0</v>
      </c>
      <c r="M323" s="4"/>
      <c r="N323" s="4"/>
      <c r="O323" s="4"/>
      <c r="P323" s="4"/>
      <c r="Q323" s="4"/>
    </row>
    <row r="324" spans="1:17" x14ac:dyDescent="0.3">
      <c r="A324" s="4"/>
      <c r="B324" s="4"/>
      <c r="C324" s="1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x14ac:dyDescent="0.3">
      <c r="A325" s="4"/>
      <c r="B325" s="4"/>
      <c r="C325" s="1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x14ac:dyDescent="0.3">
      <c r="A326" s="4"/>
      <c r="B326" s="4"/>
      <c r="C326" s="1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x14ac:dyDescent="0.3">
      <c r="A327" s="4"/>
      <c r="B327" s="4"/>
      <c r="C327" s="1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3">
      <c r="A328" s="4"/>
      <c r="B328" s="4"/>
      <c r="C328" s="1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x14ac:dyDescent="0.3">
      <c r="A329" s="4"/>
      <c r="B329" s="4"/>
      <c r="C329" s="1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x14ac:dyDescent="0.3">
      <c r="A330" s="4"/>
      <c r="B330" s="4"/>
      <c r="C330" s="1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x14ac:dyDescent="0.3">
      <c r="A331" s="4"/>
      <c r="B331" s="4"/>
      <c r="C331" s="1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x14ac:dyDescent="0.3">
      <c r="A332" s="4"/>
      <c r="B332" s="4"/>
      <c r="C332" s="1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x14ac:dyDescent="0.3">
      <c r="A333" s="4"/>
      <c r="B333" s="4"/>
      <c r="C333" s="1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x14ac:dyDescent="0.3">
      <c r="A334" s="4"/>
      <c r="B334" s="4"/>
      <c r="C334" s="1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x14ac:dyDescent="0.3">
      <c r="A335" s="4"/>
      <c r="B335" s="4"/>
      <c r="C335" s="1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x14ac:dyDescent="0.3">
      <c r="A336" s="4"/>
      <c r="B336" s="4"/>
      <c r="C336" s="1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x14ac:dyDescent="0.3">
      <c r="A337" s="4"/>
      <c r="B337" s="4"/>
      <c r="C337" s="1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3">
      <c r="A338" s="4"/>
      <c r="B338" s="4"/>
      <c r="C338" s="1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x14ac:dyDescent="0.3">
      <c r="A339" s="4"/>
      <c r="B339" s="4"/>
      <c r="C339" s="1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x14ac:dyDescent="0.3">
      <c r="A340" s="4"/>
      <c r="B340" s="4"/>
      <c r="C340" s="1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x14ac:dyDescent="0.3">
      <c r="A341" s="4"/>
      <c r="B341" s="4"/>
      <c r="C341" s="1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x14ac:dyDescent="0.3">
      <c r="A342" s="4"/>
      <c r="B342" s="4"/>
      <c r="C342" s="1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x14ac:dyDescent="0.3">
      <c r="A343" s="4"/>
      <c r="B343" s="4"/>
      <c r="C343" s="1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x14ac:dyDescent="0.3">
      <c r="A344" s="4"/>
      <c r="B344" s="4"/>
      <c r="C344" s="1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x14ac:dyDescent="0.3">
      <c r="A345" s="4"/>
      <c r="B345" s="4"/>
      <c r="C345" s="1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x14ac:dyDescent="0.3">
      <c r="A346" s="4"/>
      <c r="B346" s="4"/>
      <c r="C346" s="1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x14ac:dyDescent="0.3">
      <c r="A347" s="4"/>
      <c r="B347" s="4"/>
      <c r="C347" s="1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x14ac:dyDescent="0.3">
      <c r="A348" s="4"/>
      <c r="B348" s="4"/>
      <c r="C348" s="1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x14ac:dyDescent="0.3">
      <c r="A349" s="4"/>
      <c r="B349" s="4"/>
      <c r="C349" s="1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x14ac:dyDescent="0.3">
      <c r="A350" s="4"/>
      <c r="B350" s="4"/>
      <c r="C350" s="1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x14ac:dyDescent="0.3">
      <c r="A351" s="4"/>
      <c r="B351" s="4"/>
      <c r="C351" s="1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3">
      <c r="A352" s="4"/>
      <c r="B352" s="4"/>
      <c r="C352" s="1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x14ac:dyDescent="0.3">
      <c r="A353" s="4"/>
      <c r="B353" s="4"/>
      <c r="C353" s="1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3">
      <c r="A354" s="4"/>
      <c r="B354" s="4"/>
      <c r="C354" s="1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x14ac:dyDescent="0.3">
      <c r="A355" s="4"/>
      <c r="B355" s="4"/>
      <c r="C355" s="1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3">
      <c r="A356" s="4"/>
      <c r="B356" s="4"/>
      <c r="C356" s="1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x14ac:dyDescent="0.3">
      <c r="A357" s="4"/>
      <c r="B357" s="4"/>
      <c r="C357" s="1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x14ac:dyDescent="0.3">
      <c r="A358" s="4"/>
      <c r="B358" s="4"/>
      <c r="C358" s="1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x14ac:dyDescent="0.3">
      <c r="A359" s="4"/>
      <c r="B359" s="4"/>
      <c r="C359" s="1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x14ac:dyDescent="0.3">
      <c r="A360" s="4"/>
      <c r="B360" s="4"/>
      <c r="C360" s="1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x14ac:dyDescent="0.3">
      <c r="A361" s="4"/>
      <c r="B361" s="4"/>
      <c r="C361" s="1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3">
      <c r="A362" s="4"/>
      <c r="B362" s="4"/>
      <c r="C362" s="1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x14ac:dyDescent="0.3">
      <c r="A363" s="4"/>
      <c r="B363" s="4"/>
      <c r="C363" s="1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3">
      <c r="A364" s="4"/>
      <c r="B364" s="4"/>
      <c r="C364" s="1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x14ac:dyDescent="0.3">
      <c r="A365" s="4"/>
      <c r="B365" s="4"/>
      <c r="C365" s="1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3">
      <c r="A366" s="4"/>
      <c r="B366" s="4"/>
      <c r="C366" s="1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x14ac:dyDescent="0.3">
      <c r="A367" s="4"/>
      <c r="B367" s="4"/>
      <c r="C367" s="1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x14ac:dyDescent="0.3">
      <c r="A368" s="4"/>
      <c r="B368" s="4"/>
      <c r="C368" s="1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x14ac:dyDescent="0.3">
      <c r="A369" s="4"/>
      <c r="B369" s="4"/>
      <c r="C369" s="1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3">
      <c r="A370" s="4"/>
      <c r="B370" s="4"/>
      <c r="C370" s="1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x14ac:dyDescent="0.3">
      <c r="A371" s="4"/>
      <c r="B371" s="4"/>
      <c r="C371" s="1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3">
      <c r="A372" s="4"/>
      <c r="B372" s="4"/>
      <c r="C372" s="1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x14ac:dyDescent="0.3">
      <c r="A373" s="4"/>
      <c r="B373" s="4"/>
      <c r="C373" s="1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3">
      <c r="A374" s="4"/>
      <c r="B374" s="4"/>
      <c r="C374" s="1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x14ac:dyDescent="0.3">
      <c r="A375" s="4"/>
      <c r="B375" s="4"/>
      <c r="C375" s="1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x14ac:dyDescent="0.3">
      <c r="A376" s="4"/>
      <c r="B376" s="4"/>
      <c r="C376" s="1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x14ac:dyDescent="0.3">
      <c r="A377" s="4"/>
      <c r="B377" s="4"/>
      <c r="C377" s="1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3">
      <c r="A378" s="4"/>
      <c r="B378" s="4"/>
      <c r="C378" s="1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x14ac:dyDescent="0.3">
      <c r="A379" s="4"/>
      <c r="B379" s="4"/>
      <c r="C379" s="1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3">
      <c r="A380" s="4"/>
      <c r="B380" s="4"/>
      <c r="C380" s="1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x14ac:dyDescent="0.3">
      <c r="A381" s="4"/>
      <c r="B381" s="4"/>
      <c r="C381" s="1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3">
      <c r="A382" s="4"/>
      <c r="B382" s="4"/>
      <c r="C382" s="1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x14ac:dyDescent="0.3">
      <c r="A383" s="4"/>
      <c r="B383" s="4"/>
      <c r="C383" s="1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3">
      <c r="A384" s="4"/>
      <c r="B384" s="4"/>
      <c r="C384" s="1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x14ac:dyDescent="0.3">
      <c r="A385" s="4"/>
      <c r="B385" s="4"/>
      <c r="C385" s="1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</sheetData>
  <mergeCells count="7">
    <mergeCell ref="J323:K323"/>
    <mergeCell ref="J317:L317"/>
    <mergeCell ref="J318:L318"/>
    <mergeCell ref="J319:K319"/>
    <mergeCell ref="J320:K320"/>
    <mergeCell ref="J321:K321"/>
    <mergeCell ref="J322:K3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2025-05-29T12:22:00Z</dcterms:modified>
</cp:coreProperties>
</file>