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2-April-25\"/>
    </mc:Choice>
  </mc:AlternateContent>
  <xr:revisionPtr revIDLastSave="0" documentId="13_ncr:1_{174070F5-209B-43BA-8F36-3B04F387B409}" xr6:coauthVersionLast="36" xr6:coauthVersionMax="47" xr10:uidLastSave="{00000000-0000-0000-0000-000000000000}"/>
  <bookViews>
    <workbookView xWindow="0" yWindow="1152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J8" i="1" s="1"/>
  <c r="G14" i="1"/>
  <c r="H14" i="1" s="1"/>
  <c r="I14" i="1" s="1"/>
  <c r="K8" i="1" l="1"/>
  <c r="H8" i="1"/>
  <c r="P8" i="1" s="1"/>
  <c r="K14" i="1"/>
  <c r="J14" i="1"/>
  <c r="P14" i="1"/>
  <c r="E16" i="1" s="1"/>
  <c r="Q16" i="1" s="1"/>
  <c r="Q14" i="1" l="1"/>
  <c r="E9" i="1"/>
  <c r="Q9" i="1" s="1"/>
  <c r="K29" i="1"/>
  <c r="I8" i="1"/>
  <c r="Q8" i="1" s="1"/>
  <c r="G13" i="1"/>
  <c r="H13" i="1" l="1"/>
  <c r="P13" i="1" s="1"/>
  <c r="E15" i="1" s="1"/>
  <c r="Q15" i="1" s="1"/>
  <c r="J13" i="1"/>
  <c r="K13" i="1"/>
  <c r="I13" i="1" l="1"/>
  <c r="Q13" i="1" s="1"/>
  <c r="O20" i="1" l="1"/>
  <c r="U20" i="1"/>
  <c r="K20" i="1" l="1"/>
  <c r="L20" i="1" l="1"/>
  <c r="M20" i="1"/>
  <c r="N20" i="1" l="1"/>
  <c r="K26" i="1" s="1"/>
  <c r="P20" i="1" l="1"/>
  <c r="Q20" i="1" l="1"/>
  <c r="U22" i="1" s="1"/>
  <c r="K27" i="1" s="1"/>
</calcChain>
</file>

<file path=xl/sharedStrings.xml><?xml version="1.0" encoding="utf-8"?>
<sst xmlns="http://schemas.openxmlformats.org/spreadsheetml/2006/main" count="48" uniqueCount="43">
  <si>
    <t>Amount</t>
  </si>
  <si>
    <t>PAYMENT NOTE No.</t>
  </si>
  <si>
    <t>UTR</t>
  </si>
  <si>
    <t>Hold Amount For Quantity excess against DPR</t>
  </si>
  <si>
    <t>Painting Hold</t>
  </si>
  <si>
    <t xml:space="preserve">Total Hold </t>
  </si>
  <si>
    <t>Advance / Surplus</t>
  </si>
  <si>
    <t>Debit</t>
  </si>
  <si>
    <t>Nil</t>
  </si>
  <si>
    <t>Jagdamaba Construction</t>
  </si>
  <si>
    <t>26-04-2024 NEFT/AXISP00494041797/RIUP24/0256/JAGDAMBA CONSTRUCT/HDFC0002846 214884.00</t>
  </si>
  <si>
    <t>16-07-2024 NEFT O/W-YESIG41980136414-HDFC0002846-JAGDAMBA CONSTRUCTION-RIUP24/0523 41,148.00</t>
  </si>
  <si>
    <t>GST Pending</t>
  </si>
  <si>
    <t>19-08-2024 NEFT/AXISP00529670927/RIUP24/1460/JAGDAMBA CONSTRUCT/HDFC0002846 200000.00</t>
  </si>
  <si>
    <t>26-09-2024 NEFT/AXISP00544670094/RIUP24/1924/JAGDAMBA CONSTRUCT/HDFC0002846 96989.00</t>
  </si>
  <si>
    <t>26-09-2024 NEFT/AXISP00544671586/RIUP24/1400/JAGDAMBA CONSTRUCT/HDFC0002846 71628.00</t>
  </si>
  <si>
    <t>26-09-2024 NEFT/AXISP00544671587/RIUP24/1925/JAGDAMBA CONSTRUCT/HDFC0002846 13716.00</t>
  </si>
  <si>
    <t>Total_Amount</t>
  </si>
  <si>
    <t>TDS_Payment_Amount</t>
  </si>
  <si>
    <t>Payment_Amount</t>
  </si>
  <si>
    <t>Final_Amount</t>
  </si>
  <si>
    <t>GST_SD_Amount</t>
  </si>
  <si>
    <t>Hydro_Testing</t>
  </si>
  <si>
    <t>On_Commission</t>
  </si>
  <si>
    <t>SD_Amount</t>
  </si>
  <si>
    <t>TDS_Amount</t>
  </si>
  <si>
    <t>GST_Amount</t>
  </si>
  <si>
    <t>After_Debit_Amount</t>
  </si>
  <si>
    <t>Debit_Amount</t>
  </si>
  <si>
    <t>Basic_Amount</t>
  </si>
  <si>
    <t>Invoice_No</t>
  </si>
  <si>
    <t>Invoice_Date</t>
  </si>
  <si>
    <t>Invoice_Details</t>
  </si>
  <si>
    <t>PMC_No</t>
  </si>
  <si>
    <t>Subcontractor:</t>
  </si>
  <si>
    <t>State:</t>
  </si>
  <si>
    <t>Uttar Pradesh</t>
  </si>
  <si>
    <t>District:</t>
  </si>
  <si>
    <t>Block:</t>
  </si>
  <si>
    <t>Shamli</t>
  </si>
  <si>
    <t xml:space="preserve">MACHHROLI VILLAGE BOUNDARY WALL  Work </t>
  </si>
  <si>
    <t>GST Release note</t>
  </si>
  <si>
    <t xml:space="preserve">Macchrouli village PH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</si>
</sst>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omic Sans MS"/>
      <family val="4"/>
    </font>
    <font>
      <sz val="9"/>
      <color rgb="FFFF0000"/>
      <name val="Comic Sans MS"/>
      <family val="4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5" fontId="2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2" fillId="3" borderId="2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2" borderId="3" xfId="0" applyFill="1" applyBorder="1" applyAlignment="1">
      <alignment vertical="center"/>
    </xf>
    <xf numFmtId="0" fontId="2" fillId="2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3" fillId="2" borderId="4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0" fontId="2" fillId="2" borderId="5" xfId="1" applyNumberFormat="1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1" applyNumberFormat="1" applyFont="1" applyFill="1" applyBorder="1" applyAlignment="1">
      <alignment horizontal="center"/>
    </xf>
    <xf numFmtId="9" fontId="2" fillId="3" borderId="1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164" fontId="8" fillId="4" borderId="2" xfId="1" applyNumberFormat="1" applyFont="1" applyFill="1" applyBorder="1" applyAlignment="1">
      <alignment vertical="center"/>
    </xf>
    <xf numFmtId="164" fontId="9" fillId="4" borderId="2" xfId="1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3" fontId="11" fillId="2" borderId="5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164" fontId="12" fillId="2" borderId="0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9"/>
  <sheetViews>
    <sheetView tabSelected="1" zoomScale="85" zoomScaleNormal="85" workbookViewId="0">
      <pane ySplit="5" topLeftCell="A6" activePane="bottomLeft" state="frozen"/>
      <selection pane="bottomLeft" activeCell="A9" sqref="A9:A11"/>
    </sheetView>
  </sheetViews>
  <sheetFormatPr defaultColWidth="9" defaultRowHeight="24.9" customHeight="1" x14ac:dyDescent="0.3"/>
  <cols>
    <col min="1" max="1" width="25.88671875" style="2" customWidth="1"/>
    <col min="2" max="2" width="30" style="2" customWidth="1"/>
    <col min="3" max="3" width="13.44140625" style="2" bestFit="1" customWidth="1"/>
    <col min="4" max="4" width="11.5546875" style="13" bestFit="1" customWidth="1"/>
    <col min="5" max="5" width="13.33203125" style="2" bestFit="1" customWidth="1"/>
    <col min="6" max="7" width="13.33203125" style="2" customWidth="1"/>
    <col min="8" max="8" width="14.6640625" style="6" customWidth="1"/>
    <col min="9" max="9" width="12.88671875" style="6" bestFit="1" customWidth="1"/>
    <col min="10" max="10" width="13.5546875" style="2" customWidth="1"/>
    <col min="11" max="11" width="14.6640625" style="2" customWidth="1"/>
    <col min="12" max="13" width="14.44140625" style="2" customWidth="1"/>
    <col min="14" max="14" width="14.5546875" style="2" customWidth="1"/>
    <col min="15" max="17" width="14.88671875" style="2" customWidth="1"/>
    <col min="18" max="18" width="21.6640625" style="2" bestFit="1" customWidth="1"/>
    <col min="19" max="19" width="12.6640625" style="2" bestFit="1" customWidth="1"/>
    <col min="20" max="20" width="14.5546875" style="2" bestFit="1" customWidth="1"/>
    <col min="21" max="21" width="18.88671875" style="2" bestFit="1" customWidth="1"/>
    <col min="22" max="22" width="98.6640625" style="2" bestFit="1" customWidth="1"/>
    <col min="23" max="16384" width="9" style="2"/>
  </cols>
  <sheetData>
    <row r="1" spans="1:60" customFormat="1" ht="24.9" customHeight="1" x14ac:dyDescent="0.3">
      <c r="A1" s="45" t="s">
        <v>34</v>
      </c>
      <c r="B1" s="45" t="s">
        <v>9</v>
      </c>
    </row>
    <row r="2" spans="1:60" customFormat="1" ht="24.9" customHeight="1" x14ac:dyDescent="0.3">
      <c r="A2" s="45" t="s">
        <v>35</v>
      </c>
      <c r="B2" s="46" t="s">
        <v>36</v>
      </c>
    </row>
    <row r="3" spans="1:60" customFormat="1" ht="24.9" customHeight="1" x14ac:dyDescent="0.3">
      <c r="A3" s="45" t="s">
        <v>37</v>
      </c>
      <c r="B3" s="46" t="s">
        <v>39</v>
      </c>
      <c r="E3" s="45"/>
    </row>
    <row r="4" spans="1:60" customFormat="1" ht="24.9" customHeight="1" thickBot="1" x14ac:dyDescent="0.35">
      <c r="A4" s="45" t="s">
        <v>38</v>
      </c>
      <c r="B4" s="47" t="s">
        <v>39</v>
      </c>
    </row>
    <row r="5" spans="1:60" ht="24.9" customHeight="1" x14ac:dyDescent="0.3">
      <c r="A5" s="44" t="s">
        <v>33</v>
      </c>
      <c r="B5" s="39" t="s">
        <v>32</v>
      </c>
      <c r="C5" s="43" t="s">
        <v>31</v>
      </c>
      <c r="D5" s="42" t="s">
        <v>30</v>
      </c>
      <c r="E5" s="39" t="s">
        <v>29</v>
      </c>
      <c r="F5" s="39" t="s">
        <v>28</v>
      </c>
      <c r="G5" s="42" t="s">
        <v>27</v>
      </c>
      <c r="H5" s="41" t="s">
        <v>26</v>
      </c>
      <c r="I5" s="17" t="s">
        <v>0</v>
      </c>
      <c r="J5" s="39" t="s">
        <v>25</v>
      </c>
      <c r="K5" s="39" t="s">
        <v>24</v>
      </c>
      <c r="L5" s="40" t="s">
        <v>4</v>
      </c>
      <c r="M5" s="39" t="s">
        <v>23</v>
      </c>
      <c r="N5" s="39" t="s">
        <v>22</v>
      </c>
      <c r="O5" s="40" t="s">
        <v>3</v>
      </c>
      <c r="P5" s="39" t="s">
        <v>21</v>
      </c>
      <c r="Q5" s="39" t="s">
        <v>20</v>
      </c>
      <c r="R5" s="16" t="s">
        <v>1</v>
      </c>
      <c r="S5" s="39" t="s">
        <v>19</v>
      </c>
      <c r="T5" s="39" t="s">
        <v>18</v>
      </c>
      <c r="U5" s="39" t="s">
        <v>17</v>
      </c>
      <c r="V5" s="16" t="s">
        <v>2</v>
      </c>
    </row>
    <row r="6" spans="1:60" ht="24.9" customHeight="1" thickBot="1" x14ac:dyDescent="0.35">
      <c r="A6" s="24"/>
      <c r="B6" s="5"/>
      <c r="C6" s="5"/>
      <c r="D6" s="25"/>
      <c r="E6" s="5"/>
      <c r="F6" s="5"/>
      <c r="G6" s="5"/>
      <c r="H6" s="5"/>
      <c r="I6" s="5"/>
      <c r="J6" s="36">
        <v>0.01</v>
      </c>
      <c r="K6" s="36">
        <v>0.05</v>
      </c>
      <c r="L6" s="36">
        <v>0.05</v>
      </c>
      <c r="M6" s="36">
        <v>0.1</v>
      </c>
      <c r="N6" s="36">
        <v>0.1</v>
      </c>
      <c r="O6" s="5"/>
      <c r="P6" s="5"/>
      <c r="Q6" s="5"/>
      <c r="R6" s="5"/>
      <c r="S6" s="5"/>
      <c r="T6" s="36">
        <v>0.01</v>
      </c>
      <c r="U6" s="5"/>
      <c r="V6" s="5"/>
    </row>
    <row r="7" spans="1:60" s="7" customFormat="1" ht="24.9" customHeight="1" x14ac:dyDescent="0.3">
      <c r="A7" s="33"/>
      <c r="B7" s="9"/>
      <c r="C7" s="9"/>
      <c r="D7" s="34"/>
      <c r="E7" s="9"/>
      <c r="F7" s="9"/>
      <c r="G7" s="9"/>
      <c r="H7" s="9"/>
      <c r="I7" s="9"/>
      <c r="J7" s="35"/>
      <c r="K7" s="35"/>
      <c r="L7" s="35"/>
      <c r="M7" s="35"/>
      <c r="N7" s="35"/>
      <c r="O7" s="9"/>
      <c r="P7" s="9"/>
      <c r="Q7" s="9"/>
      <c r="R7" s="9"/>
      <c r="S7" s="9"/>
      <c r="T7" s="35"/>
      <c r="U7" s="9"/>
      <c r="V7" s="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24.9" customHeight="1" x14ac:dyDescent="0.3">
      <c r="A8" s="11">
        <v>62785</v>
      </c>
      <c r="B8" s="10" t="s">
        <v>40</v>
      </c>
      <c r="C8" s="1">
        <v>45493</v>
      </c>
      <c r="D8" s="12">
        <v>2</v>
      </c>
      <c r="E8" s="3">
        <v>315945</v>
      </c>
      <c r="F8" s="3"/>
      <c r="G8" s="3">
        <f t="shared" ref="G8" si="0">E8-F8</f>
        <v>315945</v>
      </c>
      <c r="H8" s="3">
        <f t="shared" ref="H8" si="1">G8*18%</f>
        <v>56870.1</v>
      </c>
      <c r="I8" s="3">
        <f t="shared" ref="I8" si="2">G8+H8</f>
        <v>372815.1</v>
      </c>
      <c r="J8" s="3">
        <f t="shared" ref="J8" si="3">G8*1%</f>
        <v>3159.4500000000003</v>
      </c>
      <c r="K8" s="3">
        <f t="shared" ref="K8" si="4">G8*5%</f>
        <v>15797.25</v>
      </c>
      <c r="L8" s="3"/>
      <c r="M8" s="3"/>
      <c r="N8" s="3"/>
      <c r="O8" s="21"/>
      <c r="P8" s="37">
        <f>H8</f>
        <v>56870.1</v>
      </c>
      <c r="Q8" s="3">
        <f t="shared" ref="Q8" si="5">ROUND(I8-SUM(J8:P8),)</f>
        <v>296988</v>
      </c>
      <c r="R8" s="3"/>
      <c r="S8" s="3"/>
      <c r="T8" s="3"/>
      <c r="U8" s="3">
        <v>200000</v>
      </c>
      <c r="V8" s="20" t="s">
        <v>13</v>
      </c>
    </row>
    <row r="9" spans="1:60" ht="24.9" customHeight="1" x14ac:dyDescent="0.3">
      <c r="A9" s="11">
        <v>62785</v>
      </c>
      <c r="B9" s="10" t="s">
        <v>41</v>
      </c>
      <c r="C9" s="1"/>
      <c r="D9" s="12">
        <v>2</v>
      </c>
      <c r="E9" s="3">
        <f>P8</f>
        <v>56870.1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f>E9</f>
        <v>56870.1</v>
      </c>
      <c r="R9" s="3"/>
      <c r="S9" s="3"/>
      <c r="T9" s="3"/>
      <c r="U9" s="3">
        <v>96989</v>
      </c>
      <c r="V9" s="20" t="s">
        <v>14</v>
      </c>
    </row>
    <row r="10" spans="1:60" ht="24.9" customHeight="1" x14ac:dyDescent="0.3">
      <c r="A10" s="11">
        <v>62785</v>
      </c>
      <c r="B10" s="10"/>
      <c r="C10" s="1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20"/>
    </row>
    <row r="11" spans="1:60" ht="24.9" customHeight="1" x14ac:dyDescent="0.3">
      <c r="A11" s="11">
        <v>62785</v>
      </c>
      <c r="B11" s="10"/>
      <c r="C11" s="1"/>
      <c r="D11" s="1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20"/>
    </row>
    <row r="12" spans="1:60" s="7" customFormat="1" ht="24.9" customHeight="1" x14ac:dyDescent="0.3">
      <c r="A12" s="18"/>
      <c r="B12" s="22"/>
      <c r="C12" s="8"/>
      <c r="D12" s="23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24.9" customHeight="1" x14ac:dyDescent="0.3">
      <c r="A13" s="11">
        <v>63380</v>
      </c>
      <c r="B13" s="10" t="s">
        <v>42</v>
      </c>
      <c r="C13" s="1">
        <v>45382</v>
      </c>
      <c r="D13" s="12">
        <v>3</v>
      </c>
      <c r="E13" s="3">
        <v>228600</v>
      </c>
      <c r="F13" s="3"/>
      <c r="G13" s="3">
        <f t="shared" ref="G13" si="6">E13-F13</f>
        <v>228600</v>
      </c>
      <c r="H13" s="3">
        <f t="shared" ref="H13" si="7">G13*18%</f>
        <v>41148</v>
      </c>
      <c r="I13" s="3">
        <f t="shared" ref="I13" si="8">G13+H13</f>
        <v>269748</v>
      </c>
      <c r="J13" s="3">
        <f t="shared" ref="J13" si="9">G13*1%</f>
        <v>2286</v>
      </c>
      <c r="K13" s="3">
        <f t="shared" ref="K13" si="10">G13*5%</f>
        <v>11430</v>
      </c>
      <c r="L13" s="3"/>
      <c r="M13" s="3"/>
      <c r="N13" s="3"/>
      <c r="O13" s="21"/>
      <c r="P13" s="37">
        <f>H13</f>
        <v>41148</v>
      </c>
      <c r="Q13" s="3">
        <f t="shared" ref="Q13" si="11">ROUND(I13-SUM(J13:P13),)</f>
        <v>214884</v>
      </c>
      <c r="R13" s="3"/>
      <c r="S13" s="3"/>
      <c r="T13" s="3"/>
      <c r="U13" s="3">
        <v>214884</v>
      </c>
      <c r="V13" s="20" t="s">
        <v>10</v>
      </c>
    </row>
    <row r="14" spans="1:60" ht="24.9" customHeight="1" x14ac:dyDescent="0.3">
      <c r="A14" s="11">
        <v>63380</v>
      </c>
      <c r="B14" s="10" t="s">
        <v>42</v>
      </c>
      <c r="C14" s="1">
        <v>45472</v>
      </c>
      <c r="D14" s="12">
        <v>1</v>
      </c>
      <c r="E14" s="3">
        <v>76200</v>
      </c>
      <c r="F14" s="3"/>
      <c r="G14" s="3">
        <f t="shared" ref="G14" si="12">E14-F14</f>
        <v>76200</v>
      </c>
      <c r="H14" s="3">
        <f t="shared" ref="H14" si="13">G14*18%</f>
        <v>13716</v>
      </c>
      <c r="I14" s="3">
        <f t="shared" ref="I14" si="14">G14+H14</f>
        <v>89916</v>
      </c>
      <c r="J14" s="3">
        <f t="shared" ref="J14" si="15">G14*1%</f>
        <v>762</v>
      </c>
      <c r="K14" s="3">
        <f t="shared" ref="K14" si="16">G14*5%</f>
        <v>3810</v>
      </c>
      <c r="L14" s="3"/>
      <c r="M14" s="3"/>
      <c r="N14" s="3"/>
      <c r="O14" s="21"/>
      <c r="P14" s="37">
        <f>H14</f>
        <v>13716</v>
      </c>
      <c r="Q14" s="3">
        <f t="shared" ref="Q14" si="17">ROUND(I14-SUM(J14:P14),)</f>
        <v>71628</v>
      </c>
      <c r="R14" s="3"/>
      <c r="S14" s="3"/>
      <c r="T14" s="3"/>
      <c r="U14" s="3">
        <v>41148</v>
      </c>
      <c r="V14" s="20" t="s">
        <v>11</v>
      </c>
    </row>
    <row r="15" spans="1:60" ht="24.9" customHeight="1" x14ac:dyDescent="0.3">
      <c r="A15" s="11">
        <v>63380</v>
      </c>
      <c r="B15" s="10" t="s">
        <v>41</v>
      </c>
      <c r="C15" s="1"/>
      <c r="D15" s="12">
        <v>3</v>
      </c>
      <c r="E15" s="3">
        <f>P13</f>
        <v>41148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8">
        <f>E15</f>
        <v>41148</v>
      </c>
      <c r="R15" s="3"/>
      <c r="S15" s="3"/>
      <c r="T15" s="3"/>
      <c r="U15" s="3">
        <v>71628</v>
      </c>
      <c r="V15" s="20" t="s">
        <v>15</v>
      </c>
    </row>
    <row r="16" spans="1:60" ht="24.9" customHeight="1" x14ac:dyDescent="0.3">
      <c r="A16" s="11">
        <v>63380</v>
      </c>
      <c r="B16" s="10" t="s">
        <v>41</v>
      </c>
      <c r="C16" s="1"/>
      <c r="D16" s="12">
        <v>1</v>
      </c>
      <c r="E16" s="3">
        <f>P14</f>
        <v>13716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8">
        <f>E16</f>
        <v>13716</v>
      </c>
      <c r="R16" s="3"/>
      <c r="S16" s="3"/>
      <c r="T16" s="3"/>
      <c r="U16" s="3">
        <v>13716</v>
      </c>
      <c r="V16" s="20" t="s">
        <v>16</v>
      </c>
    </row>
    <row r="17" spans="1:22" ht="24.9" customHeight="1" x14ac:dyDescent="0.3">
      <c r="A17" s="11">
        <v>63380</v>
      </c>
      <c r="B17" s="10"/>
      <c r="C17" s="1"/>
      <c r="D17" s="1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</row>
    <row r="18" spans="1:22" ht="24.9" customHeight="1" x14ac:dyDescent="0.3">
      <c r="A18" s="11">
        <v>63380</v>
      </c>
      <c r="B18" s="10"/>
      <c r="C18" s="1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</row>
    <row r="19" spans="1:22" ht="24.9" customHeight="1" thickBot="1" x14ac:dyDescent="0.35">
      <c r="A19" s="11">
        <v>63380</v>
      </c>
      <c r="B19" s="27"/>
      <c r="C19" s="27"/>
      <c r="D19" s="28"/>
      <c r="E19" s="4"/>
      <c r="F19" s="4"/>
      <c r="G19" s="4"/>
      <c r="H19" s="4"/>
      <c r="I19" s="4"/>
      <c r="J19" s="4"/>
      <c r="K19" s="29"/>
      <c r="L19" s="29"/>
      <c r="M19" s="29"/>
      <c r="N19" s="29"/>
      <c r="O19" s="29"/>
      <c r="P19" s="29"/>
      <c r="Q19" s="4"/>
      <c r="R19" s="4"/>
      <c r="S19" s="4"/>
      <c r="T19" s="4"/>
      <c r="U19" s="4"/>
      <c r="V19" s="4"/>
    </row>
    <row r="20" spans="1:22" ht="24.9" customHeight="1" x14ac:dyDescent="0.3">
      <c r="A20" s="15"/>
      <c r="B20" s="30"/>
      <c r="C20" s="30"/>
      <c r="D20" s="31"/>
      <c r="E20" s="30"/>
      <c r="F20" s="30"/>
      <c r="G20" s="30"/>
      <c r="H20" s="30"/>
      <c r="I20" s="30"/>
      <c r="J20" s="30"/>
      <c r="K20" s="32">
        <f t="shared" ref="K20:P20" si="18">SUM(K8:K19)</f>
        <v>31037.25</v>
      </c>
      <c r="L20" s="32">
        <f t="shared" si="18"/>
        <v>0</v>
      </c>
      <c r="M20" s="32">
        <f t="shared" si="18"/>
        <v>0</v>
      </c>
      <c r="N20" s="32">
        <f t="shared" si="18"/>
        <v>0</v>
      </c>
      <c r="O20" s="32">
        <f t="shared" si="18"/>
        <v>0</v>
      </c>
      <c r="P20" s="32">
        <f t="shared" si="18"/>
        <v>111734.1</v>
      </c>
      <c r="Q20" s="32">
        <f>SUM(Q8:Q19)</f>
        <v>695234.1</v>
      </c>
      <c r="R20" s="30"/>
      <c r="S20" s="30"/>
      <c r="T20" s="30"/>
      <c r="U20" s="32">
        <f>SUM(U8:U19)</f>
        <v>638365</v>
      </c>
      <c r="V20" s="30"/>
    </row>
    <row r="21" spans="1:22" ht="24.9" customHeight="1" x14ac:dyDescent="0.3">
      <c r="A21" s="11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24.9" customHeight="1" thickBot="1" x14ac:dyDescent="0.35">
      <c r="A22" s="24"/>
      <c r="B22" s="5"/>
      <c r="C22" s="5"/>
      <c r="D22" s="25"/>
      <c r="E22" s="5"/>
      <c r="F22" s="5"/>
      <c r="G22" s="5"/>
      <c r="H22" s="5"/>
      <c r="I22" s="5"/>
      <c r="J22" s="26"/>
      <c r="K22" s="26"/>
      <c r="L22" s="26"/>
      <c r="M22" s="26"/>
      <c r="N22" s="26"/>
      <c r="O22" s="26"/>
      <c r="P22" s="5"/>
      <c r="Q22" s="5"/>
      <c r="R22" s="5"/>
      <c r="S22" s="5"/>
      <c r="T22" s="5"/>
      <c r="U22" s="26">
        <f>Q20-U20</f>
        <v>56869.099999999977</v>
      </c>
      <c r="V22" s="5"/>
    </row>
    <row r="23" spans="1:22" ht="24.9" customHeight="1" thickBot="1" x14ac:dyDescent="0.35"/>
    <row r="24" spans="1:22" ht="24.9" customHeight="1" thickBot="1" x14ac:dyDescent="0.35">
      <c r="I24" s="48" t="s">
        <v>9</v>
      </c>
      <c r="J24" s="48"/>
      <c r="K24" s="48"/>
      <c r="L24" s="48"/>
    </row>
    <row r="25" spans="1:22" ht="24.9" customHeight="1" thickBot="1" x14ac:dyDescent="0.35">
      <c r="I25" s="51">
        <v>45572</v>
      </c>
      <c r="J25" s="49"/>
      <c r="K25" s="49"/>
      <c r="L25" s="49"/>
    </row>
    <row r="26" spans="1:22" ht="24.9" customHeight="1" thickBot="1" x14ac:dyDescent="0.35">
      <c r="I26" s="49" t="s">
        <v>5</v>
      </c>
      <c r="J26" s="49"/>
      <c r="K26" s="50">
        <f>K20+L20+M20+N20</f>
        <v>31037.25</v>
      </c>
      <c r="L26" s="50"/>
    </row>
    <row r="27" spans="1:22" ht="24.9" customHeight="1" thickBot="1" x14ac:dyDescent="0.35">
      <c r="I27" s="49" t="s">
        <v>6</v>
      </c>
      <c r="J27" s="49"/>
      <c r="K27" s="50">
        <f>U22</f>
        <v>56869.099999999977</v>
      </c>
      <c r="L27" s="50"/>
    </row>
    <row r="28" spans="1:22" ht="24.9" customHeight="1" thickBot="1" x14ac:dyDescent="0.35">
      <c r="I28" s="49" t="s">
        <v>7</v>
      </c>
      <c r="J28" s="49"/>
      <c r="K28" s="50" t="s">
        <v>8</v>
      </c>
      <c r="L28" s="50"/>
    </row>
    <row r="29" spans="1:22" ht="24.9" customHeight="1" thickBot="1" x14ac:dyDescent="0.35">
      <c r="I29" s="49" t="s">
        <v>12</v>
      </c>
      <c r="J29" s="49"/>
      <c r="K29" s="50">
        <f>P8</f>
        <v>56870.1</v>
      </c>
      <c r="L29" s="50"/>
    </row>
  </sheetData>
  <mergeCells count="10">
    <mergeCell ref="I24:L24"/>
    <mergeCell ref="I29:J29"/>
    <mergeCell ref="K29:L29"/>
    <mergeCell ref="I28:J28"/>
    <mergeCell ref="K28:L28"/>
    <mergeCell ref="I25:L25"/>
    <mergeCell ref="I26:J26"/>
    <mergeCell ref="K26:L26"/>
    <mergeCell ref="I27:J27"/>
    <mergeCell ref="K27:L27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2025-05-27T08:21:47Z</dcterms:modified>
</cp:coreProperties>
</file>